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vid\WANTFA Dropbox\WANTFA Team Folder\WANTFA\Projects\WA Carbon Farming\Final report\"/>
    </mc:Choice>
  </mc:AlternateContent>
  <xr:revisionPtr revIDLastSave="0" documentId="8_{C656B7B3-378D-493C-B91F-BCA93A5511C2}" xr6:coauthVersionLast="47" xr6:coauthVersionMax="47" xr10:uidLastSave="{00000000-0000-0000-0000-000000000000}"/>
  <bookViews>
    <workbookView xWindow="-108" yWindow="-108" windowWidth="23256" windowHeight="12456" firstSheet="13" activeTab="16" xr2:uid="{00000000-000D-0000-FFFF-FFFF00000000}"/>
  </bookViews>
  <sheets>
    <sheet name="FINAL DESIGN" sheetId="22" r:id="rId1"/>
    <sheet name="Baseline_SoilChemistry_2022" sheetId="6" r:id="rId2"/>
    <sheet name="Kweda_Baseline_Carbon_2022" sheetId="2" r:id="rId3"/>
    <sheet name="GPS_Coordinates_Kweda-2022" sheetId="3" r:id="rId4"/>
    <sheet name="Crop_2022_LargePlots" sheetId="4" r:id="rId5"/>
    <sheet name="Crop_2022_SmallPlots" sheetId="5" r:id="rId6"/>
    <sheet name="LargePlots_SoilChemistry_2023" sheetId="9" r:id="rId7"/>
    <sheet name="Crop_2023_LargePlots" sheetId="7" r:id="rId8"/>
    <sheet name="Crop_2023_SmallPlots" sheetId="8" r:id="rId9"/>
    <sheet name="LargePlots_SoilData(0_10)_2024" sheetId="12" r:id="rId10"/>
    <sheet name="LargePlots_SoilData(10_30)_2024" sheetId="13" r:id="rId11"/>
    <sheet name="SmallPlots_SoilData(0_10)_2024" sheetId="14" r:id="rId12"/>
    <sheet name="SmallPlots_SoilData(10_30)_2024" sheetId="15" r:id="rId13"/>
    <sheet name="Crop_2024_LargePlots" sheetId="10" r:id="rId14"/>
    <sheet name="Crop_2024_SmallPlots" sheetId="11" r:id="rId15"/>
    <sheet name="LargePlots_SoilData(0_10)_2025" sheetId="16" r:id="rId16"/>
    <sheet name="LargePlots_SoilData(10_30)_2025" sheetId="17" r:id="rId17"/>
    <sheet name="LargePlots_SoilData(30_45)_2025" sheetId="21" r:id="rId18"/>
    <sheet name="SmallPlots_SoilData(0_10)_2025" sheetId="18" r:id="rId19"/>
    <sheet name="SmallPlots_SoilData(10_30)_2025" sheetId="19" r:id="rId20"/>
    <sheet name="SmallPlots_SoilData(30_45)_2025" sheetId="20" r:id="rId21"/>
    <sheet name="Sheet1" sheetId="1" r:id="rId22"/>
  </sheets>
  <definedNames>
    <definedName name="_xlnm.Print_Area" localSheetId="0">'FINAL DESIGN'!$A$1:$R$84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16" l="1"/>
  <c r="N29" i="16"/>
  <c r="O29" i="16"/>
  <c r="P29" i="16"/>
  <c r="Q29" i="16"/>
  <c r="R29" i="16"/>
  <c r="S29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AI29" i="16"/>
  <c r="AJ29" i="16"/>
  <c r="AK29" i="16"/>
  <c r="AL29" i="16"/>
  <c r="AM29" i="16"/>
  <c r="AN29" i="16"/>
  <c r="AO29" i="16"/>
  <c r="AP29" i="16"/>
  <c r="L29" i="16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AI29" i="17"/>
  <c r="AJ29" i="17"/>
  <c r="AK29" i="17"/>
  <c r="AL29" i="17"/>
  <c r="AM29" i="17"/>
  <c r="AN29" i="17"/>
  <c r="AO29" i="17"/>
  <c r="AP29" i="17"/>
  <c r="L29" i="17"/>
  <c r="J29" i="21"/>
  <c r="K29" i="21"/>
  <c r="L29" i="21"/>
  <c r="M29" i="21"/>
  <c r="N29" i="21"/>
  <c r="O29" i="21"/>
  <c r="I29" i="21"/>
  <c r="O33" i="21"/>
  <c r="N33" i="21"/>
  <c r="M33" i="21"/>
  <c r="L33" i="21"/>
  <c r="K33" i="21"/>
  <c r="J33" i="21"/>
  <c r="I33" i="21"/>
  <c r="O32" i="21"/>
  <c r="N32" i="21"/>
  <c r="M32" i="21"/>
  <c r="L32" i="21"/>
  <c r="K32" i="21"/>
  <c r="J32" i="21"/>
  <c r="I32" i="21"/>
  <c r="O31" i="21"/>
  <c r="N31" i="21"/>
  <c r="M31" i="21"/>
  <c r="L31" i="21"/>
  <c r="K31" i="21"/>
  <c r="J31" i="21"/>
  <c r="I31" i="21"/>
  <c r="O30" i="21"/>
  <c r="N30" i="21"/>
  <c r="M30" i="21"/>
  <c r="L30" i="21"/>
  <c r="K30" i="21"/>
  <c r="J30" i="21"/>
  <c r="I30" i="21"/>
  <c r="P26" i="21"/>
  <c r="Q26" i="21" s="1"/>
  <c r="P25" i="21"/>
  <c r="Q25" i="21" s="1"/>
  <c r="R25" i="21" s="1"/>
  <c r="P24" i="21"/>
  <c r="Q24" i="21" s="1"/>
  <c r="P23" i="21"/>
  <c r="P22" i="21"/>
  <c r="Q22" i="21" s="1"/>
  <c r="P21" i="21"/>
  <c r="Q21" i="21" s="1"/>
  <c r="R21" i="21" s="1"/>
  <c r="S20" i="21"/>
  <c r="Q20" i="21"/>
  <c r="R20" i="21" s="1"/>
  <c r="P20" i="21"/>
  <c r="P19" i="21"/>
  <c r="P32" i="21" s="1"/>
  <c r="P18" i="21"/>
  <c r="Q18" i="21" s="1"/>
  <c r="Q17" i="21"/>
  <c r="S17" i="21" s="1"/>
  <c r="P17" i="21"/>
  <c r="S16" i="21"/>
  <c r="Q16" i="21"/>
  <c r="R16" i="21" s="1"/>
  <c r="P16" i="21"/>
  <c r="P15" i="21"/>
  <c r="P14" i="21"/>
  <c r="Q14" i="21" s="1"/>
  <c r="Q13" i="21"/>
  <c r="R13" i="21" s="1"/>
  <c r="P13" i="21"/>
  <c r="Q12" i="21"/>
  <c r="R12" i="21" s="1"/>
  <c r="P12" i="21"/>
  <c r="P11" i="21"/>
  <c r="P10" i="21"/>
  <c r="Q10" i="21" s="1"/>
  <c r="P9" i="21"/>
  <c r="Q9" i="21" s="1"/>
  <c r="P8" i="21"/>
  <c r="Q8" i="21" s="1"/>
  <c r="P7" i="21"/>
  <c r="Q7" i="21" s="1"/>
  <c r="P6" i="21"/>
  <c r="Q6" i="21" s="1"/>
  <c r="P5" i="21"/>
  <c r="P4" i="21"/>
  <c r="Q4" i="21" s="1"/>
  <c r="P3" i="21"/>
  <c r="Q3" i="21" s="1"/>
  <c r="R24" i="21" l="1"/>
  <c r="S24" i="21"/>
  <c r="S12" i="21"/>
  <c r="P31" i="21"/>
  <c r="P29" i="21"/>
  <c r="P30" i="21"/>
  <c r="P33" i="21"/>
  <c r="R8" i="21"/>
  <c r="S8" i="21"/>
  <c r="R9" i="21"/>
  <c r="S9" i="21"/>
  <c r="R3" i="21"/>
  <c r="S3" i="21"/>
  <c r="R7" i="21"/>
  <c r="S7" i="21"/>
  <c r="R4" i="21"/>
  <c r="S4" i="21"/>
  <c r="R6" i="21"/>
  <c r="S6" i="21"/>
  <c r="R10" i="21"/>
  <c r="S10" i="21"/>
  <c r="S14" i="21"/>
  <c r="R14" i="21"/>
  <c r="S18" i="21"/>
  <c r="R18" i="21"/>
  <c r="S22" i="21"/>
  <c r="R22" i="21"/>
  <c r="S26" i="21"/>
  <c r="R26" i="21"/>
  <c r="R17" i="21"/>
  <c r="Q5" i="21"/>
  <c r="Q29" i="21" s="1"/>
  <c r="Q11" i="21"/>
  <c r="S13" i="21"/>
  <c r="Q15" i="21"/>
  <c r="Q19" i="21"/>
  <c r="S21" i="21"/>
  <c r="Q23" i="21"/>
  <c r="S25" i="21"/>
  <c r="R29" i="21" l="1"/>
  <c r="S29" i="21"/>
  <c r="R23" i="21"/>
  <c r="R33" i="21" s="1"/>
  <c r="Q33" i="21"/>
  <c r="S23" i="21"/>
  <c r="S33" i="21" s="1"/>
  <c r="R11" i="21"/>
  <c r="R30" i="21" s="1"/>
  <c r="Q30" i="21"/>
  <c r="S11" i="21"/>
  <c r="S30" i="21" s="1"/>
  <c r="R15" i="21"/>
  <c r="R31" i="21" s="1"/>
  <c r="S15" i="21"/>
  <c r="S31" i="21" s="1"/>
  <c r="Q31" i="21"/>
  <c r="R19" i="21"/>
  <c r="R32" i="21" s="1"/>
  <c r="Q32" i="21"/>
  <c r="S19" i="21"/>
  <c r="S32" i="21" s="1"/>
  <c r="R5" i="21"/>
  <c r="S5" i="21"/>
  <c r="O64" i="20" l="1"/>
  <c r="N64" i="20"/>
  <c r="M64" i="20"/>
  <c r="L64" i="20"/>
  <c r="O63" i="20"/>
  <c r="N63" i="20"/>
  <c r="M63" i="20"/>
  <c r="L63" i="20"/>
  <c r="O62" i="20"/>
  <c r="N62" i="20"/>
  <c r="M62" i="20"/>
  <c r="L62" i="20"/>
  <c r="O61" i="20"/>
  <c r="N61" i="20"/>
  <c r="M61" i="20"/>
  <c r="L61" i="20"/>
  <c r="O60" i="20"/>
  <c r="N60" i="20"/>
  <c r="M60" i="20"/>
  <c r="L60" i="20"/>
  <c r="O59" i="20"/>
  <c r="N59" i="20"/>
  <c r="M59" i="20"/>
  <c r="L59" i="20"/>
  <c r="O58" i="20"/>
  <c r="N58" i="20"/>
  <c r="M58" i="20"/>
  <c r="L58" i="20"/>
  <c r="O57" i="20"/>
  <c r="N57" i="20"/>
  <c r="M57" i="20"/>
  <c r="L57" i="20"/>
  <c r="O56" i="20"/>
  <c r="N56" i="20"/>
  <c r="M56" i="20"/>
  <c r="L56" i="20"/>
  <c r="O55" i="20"/>
  <c r="N55" i="20"/>
  <c r="M55" i="20"/>
  <c r="L55" i="20"/>
  <c r="O54" i="20"/>
  <c r="N54" i="20"/>
  <c r="M54" i="20"/>
  <c r="L54" i="20"/>
  <c r="O53" i="20"/>
  <c r="N53" i="20"/>
  <c r="M53" i="20"/>
  <c r="L53" i="20"/>
  <c r="P50" i="20"/>
  <c r="Q50" i="20" s="1"/>
  <c r="P49" i="20"/>
  <c r="Q49" i="20" s="1"/>
  <c r="P48" i="20"/>
  <c r="Q48" i="20" s="1"/>
  <c r="P47" i="20"/>
  <c r="Q47" i="20" s="1"/>
  <c r="P46" i="20"/>
  <c r="Q46" i="20" s="1"/>
  <c r="P45" i="20"/>
  <c r="Q45" i="20" s="1"/>
  <c r="P44" i="20"/>
  <c r="Q44" i="20" s="1"/>
  <c r="P43" i="20"/>
  <c r="Q43" i="20" s="1"/>
  <c r="P42" i="20"/>
  <c r="Q42" i="20" s="1"/>
  <c r="P41" i="20"/>
  <c r="Q41" i="20" s="1"/>
  <c r="P40" i="20"/>
  <c r="Q40" i="20" s="1"/>
  <c r="P39" i="20"/>
  <c r="Q39" i="20" s="1"/>
  <c r="P38" i="20"/>
  <c r="Q38" i="20" s="1"/>
  <c r="P37" i="20"/>
  <c r="Q37" i="20" s="1"/>
  <c r="P36" i="20"/>
  <c r="Q36" i="20" s="1"/>
  <c r="P35" i="20"/>
  <c r="Q35" i="20" s="1"/>
  <c r="P34" i="20"/>
  <c r="Q34" i="20" s="1"/>
  <c r="P33" i="20"/>
  <c r="Q33" i="20" s="1"/>
  <c r="P32" i="20"/>
  <c r="Q32" i="20" s="1"/>
  <c r="P31" i="20"/>
  <c r="Q31" i="20" s="1"/>
  <c r="P30" i="20"/>
  <c r="Q30" i="20" s="1"/>
  <c r="P29" i="20"/>
  <c r="Q29" i="20" s="1"/>
  <c r="P28" i="20"/>
  <c r="Q28" i="20" s="1"/>
  <c r="P27" i="20"/>
  <c r="Q27" i="20" s="1"/>
  <c r="P26" i="20"/>
  <c r="Q26" i="20" s="1"/>
  <c r="P25" i="20"/>
  <c r="Q25" i="20" s="1"/>
  <c r="P24" i="20"/>
  <c r="Q24" i="20" s="1"/>
  <c r="P23" i="20"/>
  <c r="Q23" i="20" s="1"/>
  <c r="P22" i="20"/>
  <c r="Q22" i="20" s="1"/>
  <c r="P21" i="20"/>
  <c r="Q21" i="20" s="1"/>
  <c r="P20" i="20"/>
  <c r="Q20" i="20" s="1"/>
  <c r="P19" i="20"/>
  <c r="Q19" i="20" s="1"/>
  <c r="P18" i="20"/>
  <c r="Q18" i="20" s="1"/>
  <c r="P17" i="20"/>
  <c r="Q17" i="20" s="1"/>
  <c r="P16" i="20"/>
  <c r="Q16" i="20" s="1"/>
  <c r="P15" i="20"/>
  <c r="Q15" i="20" s="1"/>
  <c r="P14" i="20"/>
  <c r="Q14" i="20" s="1"/>
  <c r="P13" i="20"/>
  <c r="Q13" i="20" s="1"/>
  <c r="P12" i="20"/>
  <c r="Q12" i="20" s="1"/>
  <c r="Q11" i="20"/>
  <c r="P11" i="20"/>
  <c r="P55" i="20" s="1"/>
  <c r="P10" i="20"/>
  <c r="Q10" i="20" s="1"/>
  <c r="Q9" i="20"/>
  <c r="P9" i="20"/>
  <c r="P8" i="20"/>
  <c r="P54" i="20" s="1"/>
  <c r="Q7" i="20"/>
  <c r="P7" i="20"/>
  <c r="P6" i="20"/>
  <c r="Q6" i="20" s="1"/>
  <c r="Q5" i="20"/>
  <c r="P5" i="20"/>
  <c r="P4" i="20"/>
  <c r="Q4" i="20" s="1"/>
  <c r="Q3" i="20"/>
  <c r="P3" i="20"/>
  <c r="AP64" i="19"/>
  <c r="AO64" i="19"/>
  <c r="AN64" i="19"/>
  <c r="AM64" i="19"/>
  <c r="AL64" i="19"/>
  <c r="AK64" i="19"/>
  <c r="AJ64" i="19"/>
  <c r="AI64" i="19"/>
  <c r="AH64" i="19"/>
  <c r="AG64" i="19"/>
  <c r="AF64" i="19"/>
  <c r="AE64" i="19"/>
  <c r="AD64" i="19"/>
  <c r="AC64" i="19"/>
  <c r="AB64" i="19"/>
  <c r="AA64" i="19"/>
  <c r="Z64" i="19"/>
  <c r="Y64" i="19"/>
  <c r="X64" i="19"/>
  <c r="W64" i="19"/>
  <c r="V64" i="19"/>
  <c r="U64" i="19"/>
  <c r="T64" i="19"/>
  <c r="S64" i="19"/>
  <c r="R64" i="19"/>
  <c r="Q64" i="19"/>
  <c r="P64" i="19"/>
  <c r="O64" i="19"/>
  <c r="N64" i="19"/>
  <c r="M64" i="19"/>
  <c r="L64" i="19"/>
  <c r="AP63" i="19"/>
  <c r="AO63" i="19"/>
  <c r="AN63" i="19"/>
  <c r="AM63" i="19"/>
  <c r="AL63" i="19"/>
  <c r="AK63" i="19"/>
  <c r="AJ63" i="19"/>
  <c r="AI63" i="19"/>
  <c r="AH63" i="19"/>
  <c r="AG63" i="19"/>
  <c r="AF63" i="19"/>
  <c r="AE63" i="19"/>
  <c r="AD63" i="19"/>
  <c r="AC63" i="19"/>
  <c r="AB63" i="19"/>
  <c r="AA63" i="19"/>
  <c r="Z63" i="19"/>
  <c r="Y63" i="19"/>
  <c r="X63" i="19"/>
  <c r="W63" i="19"/>
  <c r="V63" i="19"/>
  <c r="U63" i="19"/>
  <c r="T63" i="19"/>
  <c r="S63" i="19"/>
  <c r="R63" i="19"/>
  <c r="Q63" i="19"/>
  <c r="P63" i="19"/>
  <c r="O63" i="19"/>
  <c r="N63" i="19"/>
  <c r="M63" i="19"/>
  <c r="L63" i="19"/>
  <c r="AP62" i="19"/>
  <c r="AO62" i="19"/>
  <c r="AN62" i="19"/>
  <c r="AM62" i="19"/>
  <c r="AL62" i="19"/>
  <c r="AK62" i="19"/>
  <c r="AJ62" i="19"/>
  <c r="AI62" i="19"/>
  <c r="AH62" i="19"/>
  <c r="AG62" i="19"/>
  <c r="AF62" i="19"/>
  <c r="AE62" i="19"/>
  <c r="AD62" i="19"/>
  <c r="AC62" i="19"/>
  <c r="AB62" i="19"/>
  <c r="AA62" i="19"/>
  <c r="Z62" i="19"/>
  <c r="Y62" i="19"/>
  <c r="X62" i="19"/>
  <c r="W62" i="19"/>
  <c r="V62" i="19"/>
  <c r="U62" i="19"/>
  <c r="T62" i="19"/>
  <c r="S62" i="19"/>
  <c r="R62" i="19"/>
  <c r="Q62" i="19"/>
  <c r="P62" i="19"/>
  <c r="O62" i="19"/>
  <c r="N62" i="19"/>
  <c r="M62" i="19"/>
  <c r="L62" i="19"/>
  <c r="AP61" i="19"/>
  <c r="AO61" i="19"/>
  <c r="AN61" i="19"/>
  <c r="AM61" i="19"/>
  <c r="AL61" i="19"/>
  <c r="AK61" i="19"/>
  <c r="AJ61" i="19"/>
  <c r="AI61" i="19"/>
  <c r="AH61" i="19"/>
  <c r="AG61" i="19"/>
  <c r="AF61" i="19"/>
  <c r="AE61" i="19"/>
  <c r="AD61" i="19"/>
  <c r="AC61" i="19"/>
  <c r="AB61" i="19"/>
  <c r="AA61" i="19"/>
  <c r="Z61" i="19"/>
  <c r="Y61" i="19"/>
  <c r="X61" i="19"/>
  <c r="W61" i="19"/>
  <c r="V61" i="19"/>
  <c r="U61" i="19"/>
  <c r="T61" i="19"/>
  <c r="S61" i="19"/>
  <c r="R61" i="19"/>
  <c r="Q61" i="19"/>
  <c r="P61" i="19"/>
  <c r="O61" i="19"/>
  <c r="N61" i="19"/>
  <c r="M61" i="19"/>
  <c r="L61" i="19"/>
  <c r="AP60" i="19"/>
  <c r="AO60" i="19"/>
  <c r="AN60" i="19"/>
  <c r="AM60" i="19"/>
  <c r="AL60" i="19"/>
  <c r="AK60" i="19"/>
  <c r="AJ60" i="19"/>
  <c r="AI60" i="19"/>
  <c r="AH60" i="19"/>
  <c r="AG60" i="19"/>
  <c r="AF60" i="19"/>
  <c r="AE60" i="19"/>
  <c r="AD60" i="19"/>
  <c r="AC60" i="19"/>
  <c r="AB60" i="19"/>
  <c r="AA60" i="19"/>
  <c r="Z60" i="19"/>
  <c r="Y60" i="19"/>
  <c r="X60" i="19"/>
  <c r="W60" i="19"/>
  <c r="V60" i="19"/>
  <c r="U60" i="19"/>
  <c r="T60" i="19"/>
  <c r="S60" i="19"/>
  <c r="R60" i="19"/>
  <c r="Q60" i="19"/>
  <c r="P60" i="19"/>
  <c r="O60" i="19"/>
  <c r="N60" i="19"/>
  <c r="M60" i="19"/>
  <c r="L60" i="19"/>
  <c r="AP59" i="19"/>
  <c r="AO59" i="19"/>
  <c r="AN59" i="19"/>
  <c r="AM59" i="19"/>
  <c r="AL59" i="19"/>
  <c r="AK59" i="19"/>
  <c r="AJ59" i="19"/>
  <c r="AI59" i="19"/>
  <c r="AH59" i="19"/>
  <c r="AG59" i="19"/>
  <c r="AF59" i="19"/>
  <c r="AE59" i="19"/>
  <c r="AD59" i="19"/>
  <c r="AC59" i="19"/>
  <c r="AB59" i="19"/>
  <c r="AA59" i="19"/>
  <c r="Z59" i="19"/>
  <c r="Y59" i="19"/>
  <c r="X59" i="19"/>
  <c r="W59" i="19"/>
  <c r="V59" i="19"/>
  <c r="U59" i="19"/>
  <c r="T59" i="19"/>
  <c r="S59" i="19"/>
  <c r="R59" i="19"/>
  <c r="Q59" i="19"/>
  <c r="P59" i="19"/>
  <c r="O59" i="19"/>
  <c r="N59" i="19"/>
  <c r="M59" i="19"/>
  <c r="L59" i="19"/>
  <c r="AP58" i="19"/>
  <c r="AO58" i="19"/>
  <c r="AN58" i="19"/>
  <c r="AM58" i="19"/>
  <c r="AL58" i="19"/>
  <c r="AK58" i="19"/>
  <c r="AJ58" i="19"/>
  <c r="AI58" i="19"/>
  <c r="AH58" i="19"/>
  <c r="AG58" i="19"/>
  <c r="AF58" i="19"/>
  <c r="AE58" i="19"/>
  <c r="AD58" i="19"/>
  <c r="AC58" i="19"/>
  <c r="AB58" i="19"/>
  <c r="AA58" i="19"/>
  <c r="Z58" i="19"/>
  <c r="Y58" i="19"/>
  <c r="X58" i="19"/>
  <c r="W58" i="19"/>
  <c r="V58" i="19"/>
  <c r="U58" i="19"/>
  <c r="T58" i="19"/>
  <c r="S58" i="19"/>
  <c r="R58" i="19"/>
  <c r="Q58" i="19"/>
  <c r="P58" i="19"/>
  <c r="O58" i="19"/>
  <c r="N58" i="19"/>
  <c r="M58" i="19"/>
  <c r="L58" i="19"/>
  <c r="AP57" i="19"/>
  <c r="AO57" i="19"/>
  <c r="AN57" i="19"/>
  <c r="AM57" i="19"/>
  <c r="AL57" i="19"/>
  <c r="AK57" i="19"/>
  <c r="AJ57" i="19"/>
  <c r="AI57" i="19"/>
  <c r="AH57" i="19"/>
  <c r="AG57" i="19"/>
  <c r="AF57" i="19"/>
  <c r="AE57" i="19"/>
  <c r="AD57" i="19"/>
  <c r="AC57" i="19"/>
  <c r="AB57" i="19"/>
  <c r="AA57" i="19"/>
  <c r="Z57" i="19"/>
  <c r="Y57" i="19"/>
  <c r="X57" i="19"/>
  <c r="W57" i="19"/>
  <c r="V57" i="19"/>
  <c r="U57" i="19"/>
  <c r="T57" i="19"/>
  <c r="S57" i="19"/>
  <c r="R57" i="19"/>
  <c r="Q57" i="19"/>
  <c r="P57" i="19"/>
  <c r="O57" i="19"/>
  <c r="N57" i="19"/>
  <c r="M57" i="19"/>
  <c r="L57" i="19"/>
  <c r="AP56" i="19"/>
  <c r="AO56" i="19"/>
  <c r="AN56" i="19"/>
  <c r="AM56" i="19"/>
  <c r="AL56" i="19"/>
  <c r="AK56" i="19"/>
  <c r="AJ56" i="19"/>
  <c r="AI56" i="19"/>
  <c r="AH56" i="19"/>
  <c r="AG56" i="19"/>
  <c r="AF56" i="19"/>
  <c r="AE56" i="19"/>
  <c r="AD56" i="19"/>
  <c r="AC56" i="19"/>
  <c r="AB56" i="19"/>
  <c r="AA56" i="19"/>
  <c r="Z56" i="19"/>
  <c r="Y56" i="19"/>
  <c r="X56" i="19"/>
  <c r="W56" i="19"/>
  <c r="V56" i="19"/>
  <c r="U56" i="19"/>
  <c r="T56" i="19"/>
  <c r="S56" i="19"/>
  <c r="R56" i="19"/>
  <c r="Q56" i="19"/>
  <c r="P56" i="19"/>
  <c r="O56" i="19"/>
  <c r="N56" i="19"/>
  <c r="M56" i="19"/>
  <c r="L56" i="19"/>
  <c r="AP55" i="19"/>
  <c r="AO55" i="19"/>
  <c r="AN55" i="19"/>
  <c r="AM55" i="19"/>
  <c r="AL55" i="19"/>
  <c r="AK55" i="19"/>
  <c r="AJ55" i="19"/>
  <c r="AI55" i="19"/>
  <c r="AH55" i="19"/>
  <c r="AG55" i="19"/>
  <c r="AF55" i="19"/>
  <c r="AE55" i="19"/>
  <c r="AD55" i="19"/>
  <c r="AC55" i="19"/>
  <c r="AB55" i="19"/>
  <c r="AA55" i="19"/>
  <c r="Z55" i="19"/>
  <c r="Y55" i="19"/>
  <c r="X55" i="19"/>
  <c r="W55" i="19"/>
  <c r="V55" i="19"/>
  <c r="U55" i="19"/>
  <c r="T55" i="19"/>
  <c r="S55" i="19"/>
  <c r="R55" i="19"/>
  <c r="Q55" i="19"/>
  <c r="P55" i="19"/>
  <c r="O55" i="19"/>
  <c r="N55" i="19"/>
  <c r="M55" i="19"/>
  <c r="L55" i="19"/>
  <c r="AP54" i="19"/>
  <c r="AO54" i="19"/>
  <c r="AN54" i="19"/>
  <c r="AM54" i="19"/>
  <c r="AL54" i="19"/>
  <c r="AK54" i="19"/>
  <c r="AJ54" i="19"/>
  <c r="AI54" i="19"/>
  <c r="AH54" i="19"/>
  <c r="AG54" i="19"/>
  <c r="AF54" i="19"/>
  <c r="AE54" i="19"/>
  <c r="AD54" i="19"/>
  <c r="AC54" i="19"/>
  <c r="AB54" i="19"/>
  <c r="AA54" i="19"/>
  <c r="Z54" i="19"/>
  <c r="Y54" i="19"/>
  <c r="X54" i="19"/>
  <c r="W54" i="19"/>
  <c r="V54" i="19"/>
  <c r="U54" i="19"/>
  <c r="T54" i="19"/>
  <c r="S54" i="19"/>
  <c r="R54" i="19"/>
  <c r="Q54" i="19"/>
  <c r="P54" i="19"/>
  <c r="O54" i="19"/>
  <c r="N54" i="19"/>
  <c r="M54" i="19"/>
  <c r="L54" i="19"/>
  <c r="AP53" i="19"/>
  <c r="AO53" i="19"/>
  <c r="AN53" i="19"/>
  <c r="AM53" i="19"/>
  <c r="AL53" i="19"/>
  <c r="AK53" i="19"/>
  <c r="AJ53" i="19"/>
  <c r="AI53" i="19"/>
  <c r="AH53" i="19"/>
  <c r="AG53" i="19"/>
  <c r="AF53" i="19"/>
  <c r="AE53" i="19"/>
  <c r="AD53" i="19"/>
  <c r="AC53" i="19"/>
  <c r="AB53" i="19"/>
  <c r="AA53" i="19"/>
  <c r="Z53" i="19"/>
  <c r="Y53" i="19"/>
  <c r="X53" i="19"/>
  <c r="W53" i="19"/>
  <c r="V53" i="19"/>
  <c r="U53" i="19"/>
  <c r="T53" i="19"/>
  <c r="S53" i="19"/>
  <c r="R53" i="19"/>
  <c r="Q53" i="19"/>
  <c r="P53" i="19"/>
  <c r="O53" i="19"/>
  <c r="N53" i="19"/>
  <c r="M53" i="19"/>
  <c r="L53" i="19"/>
  <c r="AQ50" i="19"/>
  <c r="AR50" i="19" s="1"/>
  <c r="AQ49" i="19"/>
  <c r="AR49" i="19" s="1"/>
  <c r="AQ48" i="19"/>
  <c r="AR48" i="19" s="1"/>
  <c r="AQ47" i="19"/>
  <c r="AR47" i="19" s="1"/>
  <c r="AQ46" i="19"/>
  <c r="AR46" i="19" s="1"/>
  <c r="AQ45" i="19"/>
  <c r="AR45" i="19" s="1"/>
  <c r="AQ44" i="19"/>
  <c r="AR44" i="19" s="1"/>
  <c r="AQ43" i="19"/>
  <c r="AQ42" i="19"/>
  <c r="AR42" i="19" s="1"/>
  <c r="AQ41" i="19"/>
  <c r="AR41" i="19" s="1"/>
  <c r="AQ40" i="19"/>
  <c r="AR40" i="19" s="1"/>
  <c r="AQ39" i="19"/>
  <c r="AQ38" i="19"/>
  <c r="AR38" i="19" s="1"/>
  <c r="AQ37" i="19"/>
  <c r="AR37" i="19" s="1"/>
  <c r="AQ36" i="19"/>
  <c r="AR36" i="19" s="1"/>
  <c r="AQ35" i="19"/>
  <c r="AQ34" i="19"/>
  <c r="AR34" i="19" s="1"/>
  <c r="AQ33" i="19"/>
  <c r="AR33" i="19" s="1"/>
  <c r="AQ32" i="19"/>
  <c r="AR32" i="19" s="1"/>
  <c r="AQ31" i="19"/>
  <c r="AR31" i="19" s="1"/>
  <c r="AQ30" i="19"/>
  <c r="AR30" i="19" s="1"/>
  <c r="AQ29" i="19"/>
  <c r="AR29" i="19" s="1"/>
  <c r="AQ28" i="19"/>
  <c r="AR28" i="19" s="1"/>
  <c r="AQ27" i="19"/>
  <c r="AQ26" i="19"/>
  <c r="AR26" i="19" s="1"/>
  <c r="AQ25" i="19"/>
  <c r="AR25" i="19" s="1"/>
  <c r="AQ24" i="19"/>
  <c r="AR24" i="19" s="1"/>
  <c r="AQ23" i="19"/>
  <c r="AQ22" i="19"/>
  <c r="AR22" i="19" s="1"/>
  <c r="AQ21" i="19"/>
  <c r="AR21" i="19" s="1"/>
  <c r="AQ20" i="19"/>
  <c r="AR20" i="19" s="1"/>
  <c r="AQ19" i="19"/>
  <c r="AQ18" i="19"/>
  <c r="AR18" i="19" s="1"/>
  <c r="AQ17" i="19"/>
  <c r="AR17" i="19" s="1"/>
  <c r="AQ16" i="19"/>
  <c r="AR16" i="19" s="1"/>
  <c r="AQ15" i="19"/>
  <c r="AR15" i="19" s="1"/>
  <c r="AQ14" i="19"/>
  <c r="AR14" i="19" s="1"/>
  <c r="AQ13" i="19"/>
  <c r="AR13" i="19" s="1"/>
  <c r="AQ12" i="19"/>
  <c r="AR12" i="19" s="1"/>
  <c r="AR11" i="19"/>
  <c r="AQ11" i="19"/>
  <c r="AQ10" i="19"/>
  <c r="AR10" i="19" s="1"/>
  <c r="AR9" i="19"/>
  <c r="AQ9" i="19"/>
  <c r="AQ8" i="19"/>
  <c r="AR8" i="19" s="1"/>
  <c r="AR7" i="19"/>
  <c r="AQ7" i="19"/>
  <c r="AQ6" i="19"/>
  <c r="AR6" i="19" s="1"/>
  <c r="AR5" i="19"/>
  <c r="AQ5" i="19"/>
  <c r="AQ4" i="19"/>
  <c r="AR4" i="19" s="1"/>
  <c r="AR3" i="19"/>
  <c r="AQ3" i="19"/>
  <c r="AP64" i="18"/>
  <c r="AO64" i="18"/>
  <c r="AN64" i="18"/>
  <c r="AM64" i="18"/>
  <c r="AL64" i="18"/>
  <c r="AK64" i="18"/>
  <c r="AJ64" i="18"/>
  <c r="AI64" i="18"/>
  <c r="AH64" i="18"/>
  <c r="AG64" i="18"/>
  <c r="AF64" i="18"/>
  <c r="AE64" i="18"/>
  <c r="AD64" i="18"/>
  <c r="AC64" i="18"/>
  <c r="AB64" i="18"/>
  <c r="AA64" i="18"/>
  <c r="Z64" i="18"/>
  <c r="Y64" i="18"/>
  <c r="X64" i="18"/>
  <c r="W64" i="18"/>
  <c r="V64" i="18"/>
  <c r="U64" i="18"/>
  <c r="T64" i="18"/>
  <c r="S64" i="18"/>
  <c r="R64" i="18"/>
  <c r="Q64" i="18"/>
  <c r="P64" i="18"/>
  <c r="O64" i="18"/>
  <c r="N64" i="18"/>
  <c r="M64" i="18"/>
  <c r="L64" i="18"/>
  <c r="AP63" i="18"/>
  <c r="AO63" i="18"/>
  <c r="AN63" i="18"/>
  <c r="AM63" i="18"/>
  <c r="AL63" i="18"/>
  <c r="AK63" i="18"/>
  <c r="AJ63" i="18"/>
  <c r="AI63" i="18"/>
  <c r="AH63" i="18"/>
  <c r="AG63" i="18"/>
  <c r="AF63" i="18"/>
  <c r="AE63" i="18"/>
  <c r="AD63" i="18"/>
  <c r="AC63" i="18"/>
  <c r="AB63" i="18"/>
  <c r="AA63" i="18"/>
  <c r="Z63" i="18"/>
  <c r="Y63" i="18"/>
  <c r="X63" i="18"/>
  <c r="W63" i="18"/>
  <c r="V63" i="18"/>
  <c r="U63" i="18"/>
  <c r="T63" i="18"/>
  <c r="S63" i="18"/>
  <c r="R63" i="18"/>
  <c r="Q63" i="18"/>
  <c r="P63" i="18"/>
  <c r="O63" i="18"/>
  <c r="N63" i="18"/>
  <c r="M63" i="18"/>
  <c r="L63" i="18"/>
  <c r="AP62" i="18"/>
  <c r="AO62" i="18"/>
  <c r="AN62" i="18"/>
  <c r="AM62" i="18"/>
  <c r="AL62" i="18"/>
  <c r="AK62" i="18"/>
  <c r="AJ62" i="18"/>
  <c r="AI62" i="18"/>
  <c r="AH62" i="18"/>
  <c r="AG62" i="18"/>
  <c r="AF62" i="18"/>
  <c r="AE62" i="18"/>
  <c r="AD62" i="18"/>
  <c r="AC62" i="18"/>
  <c r="AB62" i="18"/>
  <c r="AA62" i="18"/>
  <c r="Z62" i="18"/>
  <c r="Y62" i="18"/>
  <c r="X62" i="18"/>
  <c r="W62" i="18"/>
  <c r="V62" i="18"/>
  <c r="U62" i="18"/>
  <c r="T62" i="18"/>
  <c r="S62" i="18"/>
  <c r="R62" i="18"/>
  <c r="Q62" i="18"/>
  <c r="P62" i="18"/>
  <c r="O62" i="18"/>
  <c r="N62" i="18"/>
  <c r="M62" i="18"/>
  <c r="L62" i="18"/>
  <c r="AP61" i="18"/>
  <c r="AO61" i="18"/>
  <c r="AN61" i="18"/>
  <c r="AM61" i="18"/>
  <c r="AL61" i="18"/>
  <c r="AK61" i="18"/>
  <c r="AJ61" i="18"/>
  <c r="AI61" i="18"/>
  <c r="AH61" i="18"/>
  <c r="AG61" i="18"/>
  <c r="AF61" i="18"/>
  <c r="AE61" i="18"/>
  <c r="AD61" i="18"/>
  <c r="AC61" i="18"/>
  <c r="AB61" i="18"/>
  <c r="AA61" i="18"/>
  <c r="Z61" i="18"/>
  <c r="Y61" i="18"/>
  <c r="X61" i="18"/>
  <c r="W61" i="18"/>
  <c r="V61" i="18"/>
  <c r="U61" i="18"/>
  <c r="T61" i="18"/>
  <c r="S61" i="18"/>
  <c r="R61" i="18"/>
  <c r="Q61" i="18"/>
  <c r="P61" i="18"/>
  <c r="O61" i="18"/>
  <c r="N61" i="18"/>
  <c r="M61" i="18"/>
  <c r="L61" i="18"/>
  <c r="AP60" i="18"/>
  <c r="AO60" i="18"/>
  <c r="AN60" i="18"/>
  <c r="AM60" i="18"/>
  <c r="AL60" i="18"/>
  <c r="AK60" i="18"/>
  <c r="AJ60" i="18"/>
  <c r="AI60" i="18"/>
  <c r="AH60" i="18"/>
  <c r="AG60" i="18"/>
  <c r="AF60" i="18"/>
  <c r="AE60" i="18"/>
  <c r="AD60" i="18"/>
  <c r="AC60" i="18"/>
  <c r="AB60" i="18"/>
  <c r="AA60" i="18"/>
  <c r="Z60" i="18"/>
  <c r="Y60" i="18"/>
  <c r="X60" i="18"/>
  <c r="W60" i="18"/>
  <c r="V60" i="18"/>
  <c r="U60" i="18"/>
  <c r="T60" i="18"/>
  <c r="S60" i="18"/>
  <c r="R60" i="18"/>
  <c r="Q60" i="18"/>
  <c r="P60" i="18"/>
  <c r="O60" i="18"/>
  <c r="N60" i="18"/>
  <c r="M60" i="18"/>
  <c r="L60" i="18"/>
  <c r="AP59" i="18"/>
  <c r="AO59" i="18"/>
  <c r="AN59" i="18"/>
  <c r="AM59" i="18"/>
  <c r="AL59" i="18"/>
  <c r="AK59" i="18"/>
  <c r="AJ59" i="18"/>
  <c r="AI59" i="18"/>
  <c r="AH59" i="18"/>
  <c r="AG59" i="18"/>
  <c r="AF59" i="18"/>
  <c r="AE59" i="18"/>
  <c r="AD59" i="18"/>
  <c r="AC59" i="18"/>
  <c r="AB59" i="18"/>
  <c r="AA59" i="18"/>
  <c r="Z59" i="18"/>
  <c r="Y59" i="18"/>
  <c r="X59" i="18"/>
  <c r="W59" i="18"/>
  <c r="V59" i="18"/>
  <c r="U59" i="18"/>
  <c r="T59" i="18"/>
  <c r="S59" i="18"/>
  <c r="R59" i="18"/>
  <c r="Q59" i="18"/>
  <c r="P59" i="18"/>
  <c r="O59" i="18"/>
  <c r="N59" i="18"/>
  <c r="M59" i="18"/>
  <c r="L59" i="18"/>
  <c r="AP58" i="18"/>
  <c r="AO58" i="18"/>
  <c r="AN58" i="18"/>
  <c r="AM58" i="18"/>
  <c r="AL58" i="18"/>
  <c r="AK58" i="18"/>
  <c r="AJ58" i="18"/>
  <c r="AI58" i="18"/>
  <c r="AH58" i="18"/>
  <c r="AG58" i="18"/>
  <c r="AF58" i="18"/>
  <c r="AE58" i="18"/>
  <c r="AD58" i="18"/>
  <c r="AC58" i="18"/>
  <c r="AB58" i="18"/>
  <c r="AA58" i="18"/>
  <c r="Z58" i="18"/>
  <c r="Y58" i="18"/>
  <c r="X58" i="18"/>
  <c r="W58" i="18"/>
  <c r="V58" i="18"/>
  <c r="U58" i="18"/>
  <c r="T58" i="18"/>
  <c r="S58" i="18"/>
  <c r="R58" i="18"/>
  <c r="Q58" i="18"/>
  <c r="P58" i="18"/>
  <c r="O58" i="18"/>
  <c r="N58" i="18"/>
  <c r="M58" i="18"/>
  <c r="L58" i="18"/>
  <c r="AP57" i="18"/>
  <c r="AO57" i="18"/>
  <c r="AN57" i="18"/>
  <c r="AM57" i="18"/>
  <c r="AL57" i="18"/>
  <c r="AK57" i="18"/>
  <c r="AJ57" i="18"/>
  <c r="AI57" i="18"/>
  <c r="AH57" i="18"/>
  <c r="AG57" i="18"/>
  <c r="AF57" i="18"/>
  <c r="AE57" i="18"/>
  <c r="AD57" i="18"/>
  <c r="AC57" i="18"/>
  <c r="AB57" i="18"/>
  <c r="AA57" i="18"/>
  <c r="Z57" i="18"/>
  <c r="Y57" i="18"/>
  <c r="X57" i="18"/>
  <c r="W57" i="18"/>
  <c r="V57" i="18"/>
  <c r="U57" i="18"/>
  <c r="T57" i="18"/>
  <c r="S57" i="18"/>
  <c r="R57" i="18"/>
  <c r="Q57" i="18"/>
  <c r="P57" i="18"/>
  <c r="O57" i="18"/>
  <c r="N57" i="18"/>
  <c r="M57" i="18"/>
  <c r="L57" i="18"/>
  <c r="AP56" i="18"/>
  <c r="AO56" i="18"/>
  <c r="AN56" i="18"/>
  <c r="AM56" i="18"/>
  <c r="AL56" i="18"/>
  <c r="AK56" i="18"/>
  <c r="AJ56" i="18"/>
  <c r="AI56" i="18"/>
  <c r="AH56" i="18"/>
  <c r="AG56" i="18"/>
  <c r="AF56" i="18"/>
  <c r="AE56" i="18"/>
  <c r="AD56" i="18"/>
  <c r="AC56" i="18"/>
  <c r="AB56" i="18"/>
  <c r="AA56" i="18"/>
  <c r="Z56" i="18"/>
  <c r="Y56" i="18"/>
  <c r="X56" i="18"/>
  <c r="W56" i="18"/>
  <c r="V56" i="18"/>
  <c r="U56" i="18"/>
  <c r="T56" i="18"/>
  <c r="S56" i="18"/>
  <c r="R56" i="18"/>
  <c r="Q56" i="18"/>
  <c r="P56" i="18"/>
  <c r="O56" i="18"/>
  <c r="N56" i="18"/>
  <c r="M56" i="18"/>
  <c r="L56" i="18"/>
  <c r="AP55" i="18"/>
  <c r="AO55" i="18"/>
  <c r="AN55" i="18"/>
  <c r="AM55" i="18"/>
  <c r="AL55" i="18"/>
  <c r="AK55" i="18"/>
  <c r="AJ55" i="18"/>
  <c r="AI55" i="18"/>
  <c r="AH55" i="18"/>
  <c r="AG55" i="18"/>
  <c r="AF55" i="18"/>
  <c r="AE55" i="18"/>
  <c r="AD55" i="18"/>
  <c r="AC55" i="18"/>
  <c r="AB55" i="18"/>
  <c r="AA55" i="18"/>
  <c r="Z55" i="18"/>
  <c r="Y55" i="18"/>
  <c r="X55" i="18"/>
  <c r="W55" i="18"/>
  <c r="V55" i="18"/>
  <c r="U55" i="18"/>
  <c r="T55" i="18"/>
  <c r="S55" i="18"/>
  <c r="R55" i="18"/>
  <c r="Q55" i="18"/>
  <c r="P55" i="18"/>
  <c r="O55" i="18"/>
  <c r="N55" i="18"/>
  <c r="M55" i="18"/>
  <c r="L55" i="18"/>
  <c r="AP54" i="18"/>
  <c r="AO54" i="18"/>
  <c r="AN54" i="18"/>
  <c r="AM54" i="18"/>
  <c r="AL54" i="18"/>
  <c r="AK54" i="18"/>
  <c r="AJ54" i="18"/>
  <c r="AI54" i="18"/>
  <c r="AH54" i="18"/>
  <c r="AG54" i="18"/>
  <c r="AF54" i="18"/>
  <c r="AE54" i="18"/>
  <c r="AD54" i="18"/>
  <c r="AC54" i="18"/>
  <c r="AB54" i="18"/>
  <c r="AA54" i="18"/>
  <c r="Z54" i="18"/>
  <c r="Y54" i="18"/>
  <c r="X54" i="18"/>
  <c r="W54" i="18"/>
  <c r="V54" i="18"/>
  <c r="U54" i="18"/>
  <c r="T54" i="18"/>
  <c r="S54" i="18"/>
  <c r="R54" i="18"/>
  <c r="Q54" i="18"/>
  <c r="P54" i="18"/>
  <c r="O54" i="18"/>
  <c r="N54" i="18"/>
  <c r="M54" i="18"/>
  <c r="L54" i="18"/>
  <c r="AP53" i="18"/>
  <c r="AO53" i="18"/>
  <c r="AN53" i="18"/>
  <c r="AM53" i="18"/>
  <c r="AL53" i="18"/>
  <c r="AK53" i="18"/>
  <c r="AJ53" i="18"/>
  <c r="AI53" i="18"/>
  <c r="AH53" i="18"/>
  <c r="AG53" i="18"/>
  <c r="AF53" i="18"/>
  <c r="AE53" i="18"/>
  <c r="AD53" i="18"/>
  <c r="AC53" i="18"/>
  <c r="AB53" i="18"/>
  <c r="AA53" i="18"/>
  <c r="Z53" i="18"/>
  <c r="Y53" i="18"/>
  <c r="X53" i="18"/>
  <c r="W53" i="18"/>
  <c r="V53" i="18"/>
  <c r="U53" i="18"/>
  <c r="T53" i="18"/>
  <c r="S53" i="18"/>
  <c r="R53" i="18"/>
  <c r="Q53" i="18"/>
  <c r="P53" i="18"/>
  <c r="O53" i="18"/>
  <c r="N53" i="18"/>
  <c r="M53" i="18"/>
  <c r="L53" i="18"/>
  <c r="AQ50" i="18"/>
  <c r="AR50" i="18" s="1"/>
  <c r="AQ49" i="18"/>
  <c r="AR49" i="18" s="1"/>
  <c r="AQ48" i="18"/>
  <c r="AR48" i="18" s="1"/>
  <c r="AQ47" i="18"/>
  <c r="AR47" i="18" s="1"/>
  <c r="AQ46" i="18"/>
  <c r="AR46" i="18" s="1"/>
  <c r="AQ45" i="18"/>
  <c r="AR45" i="18" s="1"/>
  <c r="AQ44" i="18"/>
  <c r="AR44" i="18" s="1"/>
  <c r="AQ43" i="18"/>
  <c r="AQ42" i="18"/>
  <c r="AR42" i="18" s="1"/>
  <c r="AQ41" i="18"/>
  <c r="AR41" i="18" s="1"/>
  <c r="AQ40" i="18"/>
  <c r="AR40" i="18" s="1"/>
  <c r="AQ39" i="18"/>
  <c r="AQ38" i="18"/>
  <c r="AR38" i="18" s="1"/>
  <c r="AQ37" i="18"/>
  <c r="AR37" i="18" s="1"/>
  <c r="AQ36" i="18"/>
  <c r="AR36" i="18" s="1"/>
  <c r="AQ35" i="18"/>
  <c r="AQ34" i="18"/>
  <c r="AR34" i="18" s="1"/>
  <c r="AQ33" i="18"/>
  <c r="AR33" i="18" s="1"/>
  <c r="AQ32" i="18"/>
  <c r="AR32" i="18" s="1"/>
  <c r="AQ31" i="18"/>
  <c r="AR31" i="18" s="1"/>
  <c r="AQ30" i="18"/>
  <c r="AR30" i="18" s="1"/>
  <c r="AQ29" i="18"/>
  <c r="AR29" i="18" s="1"/>
  <c r="AQ28" i="18"/>
  <c r="AR28" i="18" s="1"/>
  <c r="AQ27" i="18"/>
  <c r="AQ26" i="18"/>
  <c r="AR26" i="18" s="1"/>
  <c r="AQ25" i="18"/>
  <c r="AR25" i="18" s="1"/>
  <c r="AQ24" i="18"/>
  <c r="AR24" i="18" s="1"/>
  <c r="AQ23" i="18"/>
  <c r="AQ22" i="18"/>
  <c r="AR22" i="18" s="1"/>
  <c r="AQ21" i="18"/>
  <c r="AR21" i="18" s="1"/>
  <c r="AQ20" i="18"/>
  <c r="AR20" i="18" s="1"/>
  <c r="AQ19" i="18"/>
  <c r="AQ18" i="18"/>
  <c r="AR18" i="18" s="1"/>
  <c r="AQ17" i="18"/>
  <c r="AR17" i="18" s="1"/>
  <c r="AQ16" i="18"/>
  <c r="AR16" i="18" s="1"/>
  <c r="AQ15" i="18"/>
  <c r="AR15" i="18" s="1"/>
  <c r="AR14" i="18"/>
  <c r="AQ14" i="18"/>
  <c r="AQ13" i="18"/>
  <c r="AR13" i="18" s="1"/>
  <c r="AQ12" i="18"/>
  <c r="AR12" i="18" s="1"/>
  <c r="AR11" i="18"/>
  <c r="AQ11" i="18"/>
  <c r="AQ10" i="18"/>
  <c r="AR10" i="18" s="1"/>
  <c r="AR9" i="18"/>
  <c r="AQ9" i="18"/>
  <c r="AQ8" i="18"/>
  <c r="AR8" i="18" s="1"/>
  <c r="AR7" i="18"/>
  <c r="AQ7" i="18"/>
  <c r="AQ6" i="18"/>
  <c r="AR6" i="18" s="1"/>
  <c r="AR5" i="18"/>
  <c r="AQ5" i="18"/>
  <c r="AQ4" i="18"/>
  <c r="AR4" i="18" s="1"/>
  <c r="AR3" i="18"/>
  <c r="AQ3" i="18"/>
  <c r="S4" i="20" l="1"/>
  <c r="R4" i="20"/>
  <c r="S10" i="20"/>
  <c r="R10" i="20"/>
  <c r="S13" i="20"/>
  <c r="R13" i="20"/>
  <c r="S6" i="20"/>
  <c r="R6" i="20"/>
  <c r="S12" i="20"/>
  <c r="R12" i="20"/>
  <c r="S19" i="20"/>
  <c r="R19" i="20"/>
  <c r="Q57" i="20"/>
  <c r="S27" i="20"/>
  <c r="Q59" i="20"/>
  <c r="R27" i="20"/>
  <c r="S35" i="20"/>
  <c r="Q61" i="20"/>
  <c r="R35" i="20"/>
  <c r="S39" i="20"/>
  <c r="R39" i="20"/>
  <c r="Q62" i="20"/>
  <c r="S47" i="20"/>
  <c r="S64" i="20" s="1"/>
  <c r="R47" i="20"/>
  <c r="R64" i="20" s="1"/>
  <c r="Q64" i="20"/>
  <c r="P53" i="20"/>
  <c r="Q8" i="20"/>
  <c r="S16" i="20"/>
  <c r="R16" i="20"/>
  <c r="S24" i="20"/>
  <c r="R24" i="20"/>
  <c r="S28" i="20"/>
  <c r="R28" i="20"/>
  <c r="S36" i="20"/>
  <c r="R36" i="20"/>
  <c r="S44" i="20"/>
  <c r="R44" i="20"/>
  <c r="S48" i="20"/>
  <c r="R48" i="20"/>
  <c r="P58" i="20"/>
  <c r="P62" i="20"/>
  <c r="S17" i="20"/>
  <c r="R17" i="20"/>
  <c r="S21" i="20"/>
  <c r="R21" i="20"/>
  <c r="S25" i="20"/>
  <c r="R25" i="20"/>
  <c r="S29" i="20"/>
  <c r="R29" i="20"/>
  <c r="S33" i="20"/>
  <c r="R33" i="20"/>
  <c r="S37" i="20"/>
  <c r="R37" i="20"/>
  <c r="S41" i="20"/>
  <c r="R41" i="20"/>
  <c r="S45" i="20"/>
  <c r="R45" i="20"/>
  <c r="S49" i="20"/>
  <c r="R49" i="20"/>
  <c r="P59" i="20"/>
  <c r="P63" i="20"/>
  <c r="S15" i="20"/>
  <c r="Q56" i="20"/>
  <c r="R15" i="20"/>
  <c r="R56" i="20" s="1"/>
  <c r="S23" i="20"/>
  <c r="R23" i="20"/>
  <c r="Q58" i="20"/>
  <c r="S31" i="20"/>
  <c r="S60" i="20" s="1"/>
  <c r="R31" i="20"/>
  <c r="Q60" i="20"/>
  <c r="S43" i="20"/>
  <c r="R43" i="20"/>
  <c r="Q63" i="20"/>
  <c r="P57" i="20"/>
  <c r="P61" i="20"/>
  <c r="S20" i="20"/>
  <c r="R20" i="20"/>
  <c r="S32" i="20"/>
  <c r="R32" i="20"/>
  <c r="S40" i="20"/>
  <c r="R40" i="20"/>
  <c r="S3" i="20"/>
  <c r="R3" i="20"/>
  <c r="Q53" i="20"/>
  <c r="S5" i="20"/>
  <c r="R5" i="20"/>
  <c r="S7" i="20"/>
  <c r="R7" i="20"/>
  <c r="S9" i="20"/>
  <c r="R9" i="20"/>
  <c r="S11" i="20"/>
  <c r="S55" i="20" s="1"/>
  <c r="Q55" i="20"/>
  <c r="R11" i="20"/>
  <c r="S14" i="20"/>
  <c r="R14" i="20"/>
  <c r="S18" i="20"/>
  <c r="R18" i="20"/>
  <c r="S22" i="20"/>
  <c r="R22" i="20"/>
  <c r="S26" i="20"/>
  <c r="R26" i="20"/>
  <c r="S30" i="20"/>
  <c r="R30" i="20"/>
  <c r="S34" i="20"/>
  <c r="R34" i="20"/>
  <c r="S38" i="20"/>
  <c r="R38" i="20"/>
  <c r="S42" i="20"/>
  <c r="R42" i="20"/>
  <c r="S46" i="20"/>
  <c r="R46" i="20"/>
  <c r="S50" i="20"/>
  <c r="R50" i="20"/>
  <c r="P56" i="20"/>
  <c r="P60" i="20"/>
  <c r="P64" i="20"/>
  <c r="AT6" i="19"/>
  <c r="AS6" i="19"/>
  <c r="AT4" i="19"/>
  <c r="AS4" i="19"/>
  <c r="AT10" i="19"/>
  <c r="AS10" i="19"/>
  <c r="AT13" i="19"/>
  <c r="AS13" i="19"/>
  <c r="AT8" i="19"/>
  <c r="AS8" i="19"/>
  <c r="AT15" i="19"/>
  <c r="AR56" i="19"/>
  <c r="AS15" i="19"/>
  <c r="AR23" i="19"/>
  <c r="AQ58" i="19"/>
  <c r="AR27" i="19"/>
  <c r="AQ59" i="19"/>
  <c r="AQ61" i="19"/>
  <c r="AR35" i="19"/>
  <c r="AQ63" i="19"/>
  <c r="AR43" i="19"/>
  <c r="AT16" i="19"/>
  <c r="AS16" i="19"/>
  <c r="AT24" i="19"/>
  <c r="AS24" i="19"/>
  <c r="AT32" i="19"/>
  <c r="AS32" i="19"/>
  <c r="AT40" i="19"/>
  <c r="AS40" i="19"/>
  <c r="AT48" i="19"/>
  <c r="AS48" i="19"/>
  <c r="AQ53" i="19"/>
  <c r="AQ54" i="19"/>
  <c r="AQ55" i="19"/>
  <c r="AT17" i="19"/>
  <c r="AS17" i="19"/>
  <c r="AT21" i="19"/>
  <c r="AS21" i="19"/>
  <c r="AT25" i="19"/>
  <c r="AS25" i="19"/>
  <c r="AT29" i="19"/>
  <c r="AS29" i="19"/>
  <c r="AT33" i="19"/>
  <c r="AS33" i="19"/>
  <c r="AT37" i="19"/>
  <c r="AS37" i="19"/>
  <c r="AT41" i="19"/>
  <c r="AS41" i="19"/>
  <c r="AT45" i="19"/>
  <c r="AS45" i="19"/>
  <c r="AT49" i="19"/>
  <c r="AS49" i="19"/>
  <c r="AT12" i="19"/>
  <c r="AS12" i="19"/>
  <c r="AQ57" i="19"/>
  <c r="AR19" i="19"/>
  <c r="AT31" i="19"/>
  <c r="AR60" i="19"/>
  <c r="AS31" i="19"/>
  <c r="AQ62" i="19"/>
  <c r="AR39" i="19"/>
  <c r="AT47" i="19"/>
  <c r="AS47" i="19"/>
  <c r="AR64" i="19"/>
  <c r="AT20" i="19"/>
  <c r="AS20" i="19"/>
  <c r="AT28" i="19"/>
  <c r="AS28" i="19"/>
  <c r="AT36" i="19"/>
  <c r="AS36" i="19"/>
  <c r="AT44" i="19"/>
  <c r="AS44" i="19"/>
  <c r="AT3" i="19"/>
  <c r="AS3" i="19"/>
  <c r="AT5" i="19"/>
  <c r="AS5" i="19"/>
  <c r="AR54" i="19"/>
  <c r="AT7" i="19"/>
  <c r="AS7" i="19"/>
  <c r="AS54" i="19" s="1"/>
  <c r="AT9" i="19"/>
  <c r="AS9" i="19"/>
  <c r="AT11" i="19"/>
  <c r="AR55" i="19"/>
  <c r="AS11" i="19"/>
  <c r="AS55" i="19" s="1"/>
  <c r="AT14" i="19"/>
  <c r="AS14" i="19"/>
  <c r="AT18" i="19"/>
  <c r="AS18" i="19"/>
  <c r="AT22" i="19"/>
  <c r="AS22" i="19"/>
  <c r="AT26" i="19"/>
  <c r="AS26" i="19"/>
  <c r="AT30" i="19"/>
  <c r="AS30" i="19"/>
  <c r="AT34" i="19"/>
  <c r="AS34" i="19"/>
  <c r="AT38" i="19"/>
  <c r="AS38" i="19"/>
  <c r="AT42" i="19"/>
  <c r="AS42" i="19"/>
  <c r="AT46" i="19"/>
  <c r="AS46" i="19"/>
  <c r="AT50" i="19"/>
  <c r="AS50" i="19"/>
  <c r="AR53" i="19"/>
  <c r="AQ56" i="19"/>
  <c r="AQ60" i="19"/>
  <c r="AQ64" i="19"/>
  <c r="AT4" i="18"/>
  <c r="AS4" i="18"/>
  <c r="AT10" i="18"/>
  <c r="AS10" i="18"/>
  <c r="AT8" i="18"/>
  <c r="AS8" i="18"/>
  <c r="AT6" i="18"/>
  <c r="AS6" i="18"/>
  <c r="AT12" i="18"/>
  <c r="AS12" i="18"/>
  <c r="AQ57" i="18"/>
  <c r="AR19" i="18"/>
  <c r="AQ59" i="18"/>
  <c r="AR27" i="18"/>
  <c r="AQ61" i="18"/>
  <c r="AR35" i="18"/>
  <c r="AQ63" i="18"/>
  <c r="AR43" i="18"/>
  <c r="AT13" i="18"/>
  <c r="AS13" i="18"/>
  <c r="AT20" i="18"/>
  <c r="AS20" i="18"/>
  <c r="AT28" i="18"/>
  <c r="AS28" i="18"/>
  <c r="AT36" i="18"/>
  <c r="AS36" i="18"/>
  <c r="AT44" i="18"/>
  <c r="AS44" i="18"/>
  <c r="AQ53" i="18"/>
  <c r="AQ54" i="18"/>
  <c r="AQ55" i="18"/>
  <c r="AT17" i="18"/>
  <c r="AS17" i="18"/>
  <c r="AT21" i="18"/>
  <c r="AS21" i="18"/>
  <c r="AT25" i="18"/>
  <c r="AS25" i="18"/>
  <c r="AT29" i="18"/>
  <c r="AS29" i="18"/>
  <c r="AT33" i="18"/>
  <c r="AS33" i="18"/>
  <c r="AT37" i="18"/>
  <c r="AS37" i="18"/>
  <c r="AT41" i="18"/>
  <c r="AS41" i="18"/>
  <c r="AT45" i="18"/>
  <c r="AS45" i="18"/>
  <c r="AT49" i="18"/>
  <c r="AS49" i="18"/>
  <c r="AT15" i="18"/>
  <c r="AR56" i="18"/>
  <c r="AS15" i="18"/>
  <c r="AQ58" i="18"/>
  <c r="AR23" i="18"/>
  <c r="AT31" i="18"/>
  <c r="AS31" i="18"/>
  <c r="AR60" i="18"/>
  <c r="AR39" i="18"/>
  <c r="AQ62" i="18"/>
  <c r="AT47" i="18"/>
  <c r="AT64" i="18" s="1"/>
  <c r="AS47" i="18"/>
  <c r="AR64" i="18"/>
  <c r="AT16" i="18"/>
  <c r="AS16" i="18"/>
  <c r="AT24" i="18"/>
  <c r="AS24" i="18"/>
  <c r="AT32" i="18"/>
  <c r="AS32" i="18"/>
  <c r="AT40" i="18"/>
  <c r="AS40" i="18"/>
  <c r="AT48" i="18"/>
  <c r="AS48" i="18"/>
  <c r="AT3" i="18"/>
  <c r="AS3" i="18"/>
  <c r="AT5" i="18"/>
  <c r="AS5" i="18"/>
  <c r="AR54" i="18"/>
  <c r="AT7" i="18"/>
  <c r="AS7" i="18"/>
  <c r="AT9" i="18"/>
  <c r="AS9" i="18"/>
  <c r="AT11" i="18"/>
  <c r="AR55" i="18"/>
  <c r="AS11" i="18"/>
  <c r="AS55" i="18" s="1"/>
  <c r="AT14" i="18"/>
  <c r="AS14" i="18"/>
  <c r="AT18" i="18"/>
  <c r="AS18" i="18"/>
  <c r="AT22" i="18"/>
  <c r="AS22" i="18"/>
  <c r="AT26" i="18"/>
  <c r="AS26" i="18"/>
  <c r="AT30" i="18"/>
  <c r="AS30" i="18"/>
  <c r="AT34" i="18"/>
  <c r="AS34" i="18"/>
  <c r="AT38" i="18"/>
  <c r="AS38" i="18"/>
  <c r="AT42" i="18"/>
  <c r="AS42" i="18"/>
  <c r="AT46" i="18"/>
  <c r="AS46" i="18"/>
  <c r="AT50" i="18"/>
  <c r="AS50" i="18"/>
  <c r="AR53" i="18"/>
  <c r="AQ56" i="18"/>
  <c r="AQ60" i="18"/>
  <c r="AQ64" i="18"/>
  <c r="R59" i="20" l="1"/>
  <c r="S57" i="20"/>
  <c r="R55" i="20"/>
  <c r="S53" i="20"/>
  <c r="R58" i="20"/>
  <c r="S56" i="20"/>
  <c r="S59" i="20"/>
  <c r="R63" i="20"/>
  <c r="S62" i="20"/>
  <c r="R57" i="20"/>
  <c r="R53" i="20"/>
  <c r="S63" i="20"/>
  <c r="S8" i="20"/>
  <c r="S54" i="20" s="1"/>
  <c r="R8" i="20"/>
  <c r="R54" i="20" s="1"/>
  <c r="R61" i="20"/>
  <c r="Q54" i="20"/>
  <c r="R60" i="20"/>
  <c r="S58" i="20"/>
  <c r="R62" i="20"/>
  <c r="S61" i="20"/>
  <c r="AT19" i="19"/>
  <c r="AT57" i="19" s="1"/>
  <c r="AS19" i="19"/>
  <c r="AS57" i="19" s="1"/>
  <c r="AR57" i="19"/>
  <c r="AS60" i="19"/>
  <c r="AT56" i="19"/>
  <c r="AT55" i="19"/>
  <c r="AT54" i="19"/>
  <c r="AS53" i="19"/>
  <c r="AT64" i="19"/>
  <c r="AR58" i="19"/>
  <c r="AT23" i="19"/>
  <c r="AT58" i="19" s="1"/>
  <c r="AS23" i="19"/>
  <c r="AS58" i="19" s="1"/>
  <c r="AT27" i="19"/>
  <c r="AT59" i="19" s="1"/>
  <c r="AR59" i="19"/>
  <c r="AS27" i="19"/>
  <c r="AS59" i="19" s="1"/>
  <c r="AS64" i="19"/>
  <c r="AT35" i="19"/>
  <c r="AT61" i="19" s="1"/>
  <c r="AS35" i="19"/>
  <c r="AS61" i="19" s="1"/>
  <c r="AR61" i="19"/>
  <c r="AT53" i="19"/>
  <c r="AR62" i="19"/>
  <c r="AT39" i="19"/>
  <c r="AT62" i="19" s="1"/>
  <c r="AS39" i="19"/>
  <c r="AS62" i="19" s="1"/>
  <c r="AT60" i="19"/>
  <c r="AT43" i="19"/>
  <c r="AT63" i="19" s="1"/>
  <c r="AR63" i="19"/>
  <c r="AS43" i="19"/>
  <c r="AS63" i="19" s="1"/>
  <c r="AS56" i="19"/>
  <c r="AS60" i="18"/>
  <c r="AT35" i="18"/>
  <c r="AT61" i="18" s="1"/>
  <c r="AS35" i="18"/>
  <c r="AS61" i="18" s="1"/>
  <c r="AR61" i="18"/>
  <c r="AT19" i="18"/>
  <c r="AT57" i="18" s="1"/>
  <c r="AS19" i="18"/>
  <c r="AS57" i="18" s="1"/>
  <c r="AR57" i="18"/>
  <c r="AT60" i="18"/>
  <c r="AT55" i="18"/>
  <c r="AT54" i="18"/>
  <c r="AS53" i="18"/>
  <c r="AR62" i="18"/>
  <c r="AT39" i="18"/>
  <c r="AT62" i="18" s="1"/>
  <c r="AS39" i="18"/>
  <c r="AS62" i="18" s="1"/>
  <c r="AR58" i="18"/>
  <c r="AT23" i="18"/>
  <c r="AT58" i="18" s="1"/>
  <c r="AS23" i="18"/>
  <c r="AS58" i="18" s="1"/>
  <c r="AT56" i="18"/>
  <c r="AT43" i="18"/>
  <c r="AT63" i="18" s="1"/>
  <c r="AR63" i="18"/>
  <c r="AS43" i="18"/>
  <c r="AS63" i="18" s="1"/>
  <c r="AT27" i="18"/>
  <c r="AT59" i="18" s="1"/>
  <c r="AR59" i="18"/>
  <c r="AS27" i="18"/>
  <c r="AS59" i="18" s="1"/>
  <c r="AS56" i="18"/>
  <c r="AS54" i="18"/>
  <c r="AT53" i="18"/>
  <c r="AS64" i="18"/>
  <c r="AP33" i="17" l="1"/>
  <c r="AO33" i="17"/>
  <c r="AN33" i="17"/>
  <c r="AM33" i="17"/>
  <c r="AL33" i="17"/>
  <c r="AK33" i="17"/>
  <c r="AJ33" i="17"/>
  <c r="AI33" i="17"/>
  <c r="AH33" i="17"/>
  <c r="AG33" i="17"/>
  <c r="AF33" i="17"/>
  <c r="AE33" i="17"/>
  <c r="AD33" i="17"/>
  <c r="AC33" i="17"/>
  <c r="AB33" i="17"/>
  <c r="AA33" i="17"/>
  <c r="Z33" i="17"/>
  <c r="Y33" i="17"/>
  <c r="X33" i="17"/>
  <c r="W33" i="17"/>
  <c r="V33" i="17"/>
  <c r="U33" i="17"/>
  <c r="T33" i="17"/>
  <c r="S33" i="17"/>
  <c r="R33" i="17"/>
  <c r="Q33" i="17"/>
  <c r="P33" i="17"/>
  <c r="O33" i="17"/>
  <c r="N33" i="17"/>
  <c r="M33" i="17"/>
  <c r="L33" i="17"/>
  <c r="AP32" i="17"/>
  <c r="AO32" i="17"/>
  <c r="AN32" i="17"/>
  <c r="AM32" i="17"/>
  <c r="AL32" i="17"/>
  <c r="AK32" i="17"/>
  <c r="AJ32" i="17"/>
  <c r="AI32" i="17"/>
  <c r="AH32" i="17"/>
  <c r="AG32" i="17"/>
  <c r="AF32" i="17"/>
  <c r="AE32" i="17"/>
  <c r="AD32" i="17"/>
  <c r="AC32" i="17"/>
  <c r="AB32" i="17"/>
  <c r="AA32" i="17"/>
  <c r="Z32" i="17"/>
  <c r="Y32" i="17"/>
  <c r="X32" i="17"/>
  <c r="W32" i="17"/>
  <c r="V32" i="17"/>
  <c r="U32" i="17"/>
  <c r="T32" i="17"/>
  <c r="S32" i="17"/>
  <c r="R32" i="17"/>
  <c r="Q32" i="17"/>
  <c r="P32" i="17"/>
  <c r="O32" i="17"/>
  <c r="N32" i="17"/>
  <c r="M32" i="17"/>
  <c r="L32" i="17"/>
  <c r="AP31" i="17"/>
  <c r="AO31" i="17"/>
  <c r="AN31" i="17"/>
  <c r="AM31" i="17"/>
  <c r="AL31" i="17"/>
  <c r="AK31" i="17"/>
  <c r="AJ31" i="17"/>
  <c r="AI31" i="17"/>
  <c r="AH31" i="17"/>
  <c r="AG31" i="17"/>
  <c r="AF31" i="17"/>
  <c r="AE31" i="17"/>
  <c r="AD31" i="17"/>
  <c r="AC31" i="17"/>
  <c r="AB31" i="17"/>
  <c r="AA31" i="17"/>
  <c r="Z31" i="17"/>
  <c r="Y31" i="17"/>
  <c r="X31" i="17"/>
  <c r="W31" i="17"/>
  <c r="V31" i="17"/>
  <c r="U31" i="17"/>
  <c r="T31" i="17"/>
  <c r="S31" i="17"/>
  <c r="R31" i="17"/>
  <c r="Q31" i="17"/>
  <c r="P31" i="17"/>
  <c r="O31" i="17"/>
  <c r="N31" i="17"/>
  <c r="M31" i="17"/>
  <c r="L31" i="17"/>
  <c r="AP30" i="17"/>
  <c r="AO30" i="17"/>
  <c r="AN30" i="17"/>
  <c r="AM30" i="17"/>
  <c r="AL30" i="17"/>
  <c r="AK30" i="17"/>
  <c r="AJ30" i="17"/>
  <c r="AI30" i="17"/>
  <c r="AH30" i="17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AQ26" i="17"/>
  <c r="AR26" i="17" s="1"/>
  <c r="AQ25" i="17"/>
  <c r="AR25" i="17" s="1"/>
  <c r="AS25" i="17" s="1"/>
  <c r="AR24" i="17"/>
  <c r="AS24" i="17" s="1"/>
  <c r="AQ24" i="17"/>
  <c r="AQ23" i="17"/>
  <c r="AQ22" i="17"/>
  <c r="AR22" i="17" s="1"/>
  <c r="AR21" i="17"/>
  <c r="AT21" i="17" s="1"/>
  <c r="AQ21" i="17"/>
  <c r="AQ20" i="17"/>
  <c r="AR20" i="17" s="1"/>
  <c r="AQ19" i="17"/>
  <c r="AQ18" i="17"/>
  <c r="AR18" i="17" s="1"/>
  <c r="AQ17" i="17"/>
  <c r="AR17" i="17" s="1"/>
  <c r="AT17" i="17" s="1"/>
  <c r="AT16" i="17"/>
  <c r="AR16" i="17"/>
  <c r="AS16" i="17" s="1"/>
  <c r="AQ16" i="17"/>
  <c r="AQ15" i="17"/>
  <c r="AQ31" i="17" s="1"/>
  <c r="AQ14" i="17"/>
  <c r="AR14" i="17" s="1"/>
  <c r="AR13" i="17"/>
  <c r="AT13" i="17" s="1"/>
  <c r="AQ13" i="17"/>
  <c r="AT12" i="17"/>
  <c r="AR12" i="17"/>
  <c r="AS12" i="17" s="1"/>
  <c r="AQ12" i="17"/>
  <c r="AQ11" i="17"/>
  <c r="AQ10" i="17"/>
  <c r="AR10" i="17" s="1"/>
  <c r="AQ9" i="17"/>
  <c r="AR9" i="17" s="1"/>
  <c r="AQ8" i="17"/>
  <c r="AR8" i="17" s="1"/>
  <c r="AQ7" i="17"/>
  <c r="AR7" i="17" s="1"/>
  <c r="AQ6" i="17"/>
  <c r="AR6" i="17" s="1"/>
  <c r="AQ5" i="17"/>
  <c r="AQ4" i="17"/>
  <c r="AR4" i="17" s="1"/>
  <c r="AQ3" i="17"/>
  <c r="AP33" i="16"/>
  <c r="AO33" i="16"/>
  <c r="AN33" i="16"/>
  <c r="AM33" i="16"/>
  <c r="AL33" i="16"/>
  <c r="AK33" i="16"/>
  <c r="AJ33" i="16"/>
  <c r="AI33" i="16"/>
  <c r="AH33" i="16"/>
  <c r="AG33" i="16"/>
  <c r="AF33" i="16"/>
  <c r="AE33" i="16"/>
  <c r="AD33" i="16"/>
  <c r="AC33" i="16"/>
  <c r="AB33" i="16"/>
  <c r="AA33" i="16"/>
  <c r="Z33" i="16"/>
  <c r="Y33" i="16"/>
  <c r="X33" i="16"/>
  <c r="W33" i="16"/>
  <c r="V33" i="16"/>
  <c r="U33" i="16"/>
  <c r="T33" i="16"/>
  <c r="S33" i="16"/>
  <c r="R33" i="16"/>
  <c r="Q33" i="16"/>
  <c r="P33" i="16"/>
  <c r="O33" i="16"/>
  <c r="N33" i="16"/>
  <c r="M33" i="16"/>
  <c r="L33" i="16"/>
  <c r="AP32" i="16"/>
  <c r="AO32" i="16"/>
  <c r="AN32" i="16"/>
  <c r="AM32" i="16"/>
  <c r="AL32" i="16"/>
  <c r="AK32" i="16"/>
  <c r="AJ32" i="16"/>
  <c r="AI32" i="16"/>
  <c r="AH32" i="16"/>
  <c r="AG32" i="16"/>
  <c r="AF32" i="16"/>
  <c r="AE32" i="16"/>
  <c r="AD32" i="16"/>
  <c r="AC32" i="16"/>
  <c r="AB32" i="16"/>
  <c r="AA32" i="16"/>
  <c r="Z32" i="16"/>
  <c r="Y32" i="16"/>
  <c r="X32" i="16"/>
  <c r="W32" i="16"/>
  <c r="V32" i="16"/>
  <c r="U32" i="16"/>
  <c r="T32" i="16"/>
  <c r="S32" i="16"/>
  <c r="R32" i="16"/>
  <c r="Q32" i="16"/>
  <c r="P32" i="16"/>
  <c r="O32" i="16"/>
  <c r="N32" i="16"/>
  <c r="M32" i="16"/>
  <c r="L32" i="16"/>
  <c r="AP31" i="16"/>
  <c r="AO31" i="16"/>
  <c r="AN31" i="16"/>
  <c r="AM31" i="16"/>
  <c r="AL31" i="16"/>
  <c r="AK31" i="16"/>
  <c r="AJ31" i="16"/>
  <c r="AI31" i="16"/>
  <c r="AH31" i="16"/>
  <c r="AG31" i="16"/>
  <c r="AF31" i="16"/>
  <c r="AE31" i="16"/>
  <c r="AD31" i="16"/>
  <c r="AC31" i="16"/>
  <c r="AB31" i="16"/>
  <c r="AA31" i="16"/>
  <c r="Z31" i="16"/>
  <c r="Y31" i="16"/>
  <c r="X31" i="16"/>
  <c r="W31" i="16"/>
  <c r="V31" i="16"/>
  <c r="U31" i="16"/>
  <c r="T31" i="16"/>
  <c r="S31" i="16"/>
  <c r="R31" i="16"/>
  <c r="Q31" i="16"/>
  <c r="P31" i="16"/>
  <c r="O31" i="16"/>
  <c r="N31" i="16"/>
  <c r="M31" i="16"/>
  <c r="L31" i="16"/>
  <c r="AP30" i="16"/>
  <c r="AO30" i="16"/>
  <c r="AN30" i="16"/>
  <c r="AM30" i="16"/>
  <c r="AL30" i="16"/>
  <c r="AK30" i="16"/>
  <c r="AJ30" i="16"/>
  <c r="AI30" i="16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AW26" i="16"/>
  <c r="AQ26" i="16"/>
  <c r="AR26" i="16" s="1"/>
  <c r="AW25" i="16"/>
  <c r="AQ25" i="16"/>
  <c r="AR25" i="16" s="1"/>
  <c r="AW24" i="16"/>
  <c r="AQ24" i="16"/>
  <c r="AW23" i="16"/>
  <c r="AQ23" i="16"/>
  <c r="AR23" i="16" s="1"/>
  <c r="AW22" i="16"/>
  <c r="AQ22" i="16"/>
  <c r="AR22" i="16" s="1"/>
  <c r="AW21" i="16"/>
  <c r="AQ21" i="16"/>
  <c r="AR21" i="16" s="1"/>
  <c r="AW20" i="16"/>
  <c r="AQ20" i="16"/>
  <c r="AR20" i="16" s="1"/>
  <c r="AW19" i="16"/>
  <c r="AQ19" i="16"/>
  <c r="AR19" i="16" s="1"/>
  <c r="AW18" i="16"/>
  <c r="AQ18" i="16"/>
  <c r="AR18" i="16" s="1"/>
  <c r="AW17" i="16"/>
  <c r="AQ17" i="16"/>
  <c r="AR17" i="16" s="1"/>
  <c r="AW16" i="16"/>
  <c r="AQ16" i="16"/>
  <c r="AW15" i="16"/>
  <c r="AQ15" i="16"/>
  <c r="AR15" i="16" s="1"/>
  <c r="AW14" i="16"/>
  <c r="AQ14" i="16"/>
  <c r="AR14" i="16" s="1"/>
  <c r="AW13" i="16"/>
  <c r="AQ13" i="16"/>
  <c r="AR13" i="16" s="1"/>
  <c r="AW12" i="16"/>
  <c r="AQ12" i="16"/>
  <c r="AW11" i="16"/>
  <c r="AQ11" i="16"/>
  <c r="AR11" i="16" s="1"/>
  <c r="AQ10" i="16"/>
  <c r="AR10" i="16" s="1"/>
  <c r="AQ9" i="16"/>
  <c r="AR9" i="16" s="1"/>
  <c r="AQ8" i="16"/>
  <c r="AR8" i="16" s="1"/>
  <c r="AQ7" i="16"/>
  <c r="AR7" i="16" s="1"/>
  <c r="AQ6" i="16"/>
  <c r="AR6" i="16" s="1"/>
  <c r="AQ5" i="16"/>
  <c r="AR5" i="16" s="1"/>
  <c r="AQ4" i="16"/>
  <c r="AR4" i="16" s="1"/>
  <c r="AQ3" i="16"/>
  <c r="AR3" i="16" l="1"/>
  <c r="AR29" i="16" s="1"/>
  <c r="AQ29" i="16"/>
  <c r="AQ30" i="16"/>
  <c r="AQ31" i="16"/>
  <c r="AQ33" i="16"/>
  <c r="AS20" i="17"/>
  <c r="AT20" i="17"/>
  <c r="AR3" i="17"/>
  <c r="AQ29" i="17"/>
  <c r="AQ30" i="17"/>
  <c r="AT24" i="17"/>
  <c r="AQ33" i="17"/>
  <c r="AQ32" i="17"/>
  <c r="AS3" i="17"/>
  <c r="AT3" i="17"/>
  <c r="AS4" i="17"/>
  <c r="AT4" i="17"/>
  <c r="AS9" i="17"/>
  <c r="AT9" i="17"/>
  <c r="AS7" i="17"/>
  <c r="AT7" i="17"/>
  <c r="AS8" i="17"/>
  <c r="AT8" i="17"/>
  <c r="AS6" i="17"/>
  <c r="AT6" i="17"/>
  <c r="AS10" i="17"/>
  <c r="AT10" i="17"/>
  <c r="AT14" i="17"/>
  <c r="AS14" i="17"/>
  <c r="AT18" i="17"/>
  <c r="AS18" i="17"/>
  <c r="AT22" i="17"/>
  <c r="AS22" i="17"/>
  <c r="AT26" i="17"/>
  <c r="AS26" i="17"/>
  <c r="AS13" i="17"/>
  <c r="AS17" i="17"/>
  <c r="AS21" i="17"/>
  <c r="AR5" i="17"/>
  <c r="AR11" i="17"/>
  <c r="AR15" i="17"/>
  <c r="AR19" i="17"/>
  <c r="AR23" i="17"/>
  <c r="AT25" i="17"/>
  <c r="AS7" i="16"/>
  <c r="AT7" i="16"/>
  <c r="AS13" i="16"/>
  <c r="AT13" i="16"/>
  <c r="AS17" i="16"/>
  <c r="AT17" i="16"/>
  <c r="AS23" i="16"/>
  <c r="AT23" i="16"/>
  <c r="AT4" i="16"/>
  <c r="AS4" i="16"/>
  <c r="AS8" i="16"/>
  <c r="AT8" i="16"/>
  <c r="AT11" i="16"/>
  <c r="AS11" i="16"/>
  <c r="AS15" i="16"/>
  <c r="AT15" i="16"/>
  <c r="AS21" i="16"/>
  <c r="AT21" i="16"/>
  <c r="AS25" i="16"/>
  <c r="AT25" i="16"/>
  <c r="AS5" i="16"/>
  <c r="AT5" i="16"/>
  <c r="AT9" i="16"/>
  <c r="AS9" i="16"/>
  <c r="AT14" i="16"/>
  <c r="AS14" i="16"/>
  <c r="AT18" i="16"/>
  <c r="AS18" i="16"/>
  <c r="AT20" i="16"/>
  <c r="AS20" i="16"/>
  <c r="AT22" i="16"/>
  <c r="AS22" i="16"/>
  <c r="AT26" i="16"/>
  <c r="AS26" i="16"/>
  <c r="AS3" i="16"/>
  <c r="AT3" i="16"/>
  <c r="AS19" i="16"/>
  <c r="AR32" i="16"/>
  <c r="AT19" i="16"/>
  <c r="AT6" i="16"/>
  <c r="AS6" i="16"/>
  <c r="AS10" i="16"/>
  <c r="AT10" i="16"/>
  <c r="AQ32" i="16"/>
  <c r="AR12" i="16"/>
  <c r="AR30" i="16" s="1"/>
  <c r="AR16" i="16"/>
  <c r="AR31" i="16" s="1"/>
  <c r="AR24" i="16"/>
  <c r="AR33" i="16" s="1"/>
  <c r="AT29" i="16" l="1"/>
  <c r="AS29" i="16"/>
  <c r="AT29" i="17"/>
  <c r="AR29" i="17"/>
  <c r="AS15" i="17"/>
  <c r="AS31" i="17" s="1"/>
  <c r="AR31" i="17"/>
  <c r="AT15" i="17"/>
  <c r="AT31" i="17" s="1"/>
  <c r="AS23" i="17"/>
  <c r="AS33" i="17" s="1"/>
  <c r="AR33" i="17"/>
  <c r="AT23" i="17"/>
  <c r="AT33" i="17" s="1"/>
  <c r="AS5" i="17"/>
  <c r="AS29" i="17" s="1"/>
  <c r="AT5" i="17"/>
  <c r="AS11" i="17"/>
  <c r="AS30" i="17" s="1"/>
  <c r="AT11" i="17"/>
  <c r="AT30" i="17" s="1"/>
  <c r="AR30" i="17"/>
  <c r="AS19" i="17"/>
  <c r="AS32" i="17" s="1"/>
  <c r="AR32" i="17"/>
  <c r="AT19" i="17"/>
  <c r="AT32" i="17" s="1"/>
  <c r="AS32" i="16"/>
  <c r="AT12" i="16"/>
  <c r="AT30" i="16" s="1"/>
  <c r="AS12" i="16"/>
  <c r="AS30" i="16" s="1"/>
  <c r="AT24" i="16"/>
  <c r="AT33" i="16" s="1"/>
  <c r="AS24" i="16"/>
  <c r="AS33" i="16" s="1"/>
  <c r="AT32" i="16"/>
  <c r="AT16" i="16"/>
  <c r="AT31" i="16" s="1"/>
  <c r="AS16" i="16"/>
  <c r="AS31" i="16" s="1"/>
  <c r="AG90" i="15" l="1"/>
  <c r="AF90" i="15"/>
  <c r="AE90" i="15"/>
  <c r="AD90" i="15"/>
  <c r="AC90" i="15"/>
  <c r="AB90" i="15"/>
  <c r="AA90" i="15"/>
  <c r="Z90" i="15"/>
  <c r="Y90" i="15"/>
  <c r="X90" i="15"/>
  <c r="W90" i="15"/>
  <c r="V90" i="15"/>
  <c r="U90" i="15"/>
  <c r="T90" i="15"/>
  <c r="S90" i="15"/>
  <c r="R90" i="15"/>
  <c r="Q90" i="15"/>
  <c r="P90" i="15"/>
  <c r="O90" i="15"/>
  <c r="N90" i="15"/>
  <c r="M90" i="15"/>
  <c r="L90" i="15"/>
  <c r="AG89" i="15"/>
  <c r="AF89" i="15"/>
  <c r="AE89" i="15"/>
  <c r="AD89" i="15"/>
  <c r="AC89" i="15"/>
  <c r="AB89" i="15"/>
  <c r="AA89" i="15"/>
  <c r="Z89" i="15"/>
  <c r="Y89" i="15"/>
  <c r="X89" i="15"/>
  <c r="W89" i="15"/>
  <c r="V89" i="15"/>
  <c r="U89" i="15"/>
  <c r="T89" i="15"/>
  <c r="S89" i="15"/>
  <c r="R89" i="15"/>
  <c r="Q89" i="15"/>
  <c r="P89" i="15"/>
  <c r="O89" i="15"/>
  <c r="N89" i="15"/>
  <c r="M89" i="15"/>
  <c r="L89" i="15"/>
  <c r="AG88" i="15"/>
  <c r="AF88" i="15"/>
  <c r="AE88" i="15"/>
  <c r="AD88" i="15"/>
  <c r="AC88" i="15"/>
  <c r="AB88" i="15"/>
  <c r="AA88" i="15"/>
  <c r="Z88" i="15"/>
  <c r="Y88" i="15"/>
  <c r="X88" i="15"/>
  <c r="W88" i="15"/>
  <c r="V88" i="15"/>
  <c r="U88" i="15"/>
  <c r="T88" i="15"/>
  <c r="S88" i="15"/>
  <c r="R88" i="15"/>
  <c r="Q88" i="15"/>
  <c r="P88" i="15"/>
  <c r="O88" i="15"/>
  <c r="N88" i="15"/>
  <c r="M88" i="15"/>
  <c r="L88" i="15"/>
  <c r="AG87" i="15"/>
  <c r="AF87" i="15"/>
  <c r="AE87" i="15"/>
  <c r="AD87" i="15"/>
  <c r="AC87" i="15"/>
  <c r="AB87" i="15"/>
  <c r="AA87" i="15"/>
  <c r="Z87" i="15"/>
  <c r="Y87" i="15"/>
  <c r="X87" i="15"/>
  <c r="W87" i="15"/>
  <c r="V87" i="15"/>
  <c r="U87" i="15"/>
  <c r="T87" i="15"/>
  <c r="S87" i="15"/>
  <c r="R87" i="15"/>
  <c r="Q87" i="15"/>
  <c r="P87" i="15"/>
  <c r="O87" i="15"/>
  <c r="N87" i="15"/>
  <c r="M87" i="15"/>
  <c r="L87" i="15"/>
  <c r="AG86" i="15"/>
  <c r="AF86" i="15"/>
  <c r="AE86" i="15"/>
  <c r="AD86" i="15"/>
  <c r="AC86" i="15"/>
  <c r="AB86" i="15"/>
  <c r="AA86" i="15"/>
  <c r="Z86" i="15"/>
  <c r="Y86" i="15"/>
  <c r="X86" i="15"/>
  <c r="W86" i="15"/>
  <c r="V86" i="15"/>
  <c r="U86" i="15"/>
  <c r="T86" i="15"/>
  <c r="S86" i="15"/>
  <c r="R86" i="15"/>
  <c r="Q86" i="15"/>
  <c r="P86" i="15"/>
  <c r="O86" i="15"/>
  <c r="N86" i="15"/>
  <c r="M86" i="15"/>
  <c r="L86" i="15"/>
  <c r="AG85" i="15"/>
  <c r="AF85" i="15"/>
  <c r="AE85" i="15"/>
  <c r="AD85" i="15"/>
  <c r="AC85" i="15"/>
  <c r="AB85" i="15"/>
  <c r="AA85" i="15"/>
  <c r="Z85" i="15"/>
  <c r="Y85" i="15"/>
  <c r="X85" i="15"/>
  <c r="W85" i="15"/>
  <c r="V85" i="15"/>
  <c r="U85" i="15"/>
  <c r="T85" i="15"/>
  <c r="S85" i="15"/>
  <c r="R85" i="15"/>
  <c r="Q85" i="15"/>
  <c r="P85" i="15"/>
  <c r="O85" i="15"/>
  <c r="N85" i="15"/>
  <c r="M85" i="15"/>
  <c r="L85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AG83" i="15"/>
  <c r="AF83" i="15"/>
  <c r="AE83" i="15"/>
  <c r="AD83" i="15"/>
  <c r="AC83" i="15"/>
  <c r="AB83" i="15"/>
  <c r="AA83" i="15"/>
  <c r="Z83" i="15"/>
  <c r="Y83" i="15"/>
  <c r="X83" i="15"/>
  <c r="W83" i="15"/>
  <c r="V83" i="15"/>
  <c r="U83" i="15"/>
  <c r="T83" i="15"/>
  <c r="S83" i="15"/>
  <c r="R83" i="15"/>
  <c r="Q83" i="15"/>
  <c r="P83" i="15"/>
  <c r="O83" i="15"/>
  <c r="N83" i="15"/>
  <c r="M83" i="15"/>
  <c r="L83" i="15"/>
  <c r="AG82" i="15"/>
  <c r="AF82" i="15"/>
  <c r="AE82" i="15"/>
  <c r="AD82" i="15"/>
  <c r="AC82" i="15"/>
  <c r="AB82" i="15"/>
  <c r="AA82" i="15"/>
  <c r="Z82" i="15"/>
  <c r="Y82" i="15"/>
  <c r="X82" i="15"/>
  <c r="W82" i="15"/>
  <c r="V82" i="15"/>
  <c r="U82" i="15"/>
  <c r="T82" i="15"/>
  <c r="S82" i="15"/>
  <c r="R82" i="15"/>
  <c r="Q82" i="15"/>
  <c r="P82" i="15"/>
  <c r="O82" i="15"/>
  <c r="N82" i="15"/>
  <c r="M82" i="15"/>
  <c r="L82" i="15"/>
  <c r="AG81" i="15"/>
  <c r="AF81" i="15"/>
  <c r="AE81" i="15"/>
  <c r="AD81" i="15"/>
  <c r="AC81" i="15"/>
  <c r="AB81" i="15"/>
  <c r="AA81" i="15"/>
  <c r="Z81" i="15"/>
  <c r="Y81" i="15"/>
  <c r="X81" i="15"/>
  <c r="W81" i="15"/>
  <c r="V81" i="15"/>
  <c r="U81" i="15"/>
  <c r="T81" i="15"/>
  <c r="S81" i="15"/>
  <c r="R81" i="15"/>
  <c r="Q81" i="15"/>
  <c r="P81" i="15"/>
  <c r="O81" i="15"/>
  <c r="N81" i="15"/>
  <c r="M81" i="15"/>
  <c r="L81" i="15"/>
  <c r="AG80" i="15"/>
  <c r="AF80" i="15"/>
  <c r="AE80" i="15"/>
  <c r="AD80" i="15"/>
  <c r="AC80" i="15"/>
  <c r="AB80" i="15"/>
  <c r="AA80" i="15"/>
  <c r="Z80" i="15"/>
  <c r="Y80" i="15"/>
  <c r="X80" i="15"/>
  <c r="W80" i="15"/>
  <c r="V80" i="15"/>
  <c r="U80" i="15"/>
  <c r="T80" i="15"/>
  <c r="S80" i="15"/>
  <c r="R80" i="15"/>
  <c r="Q80" i="15"/>
  <c r="P80" i="15"/>
  <c r="O80" i="15"/>
  <c r="N80" i="15"/>
  <c r="M80" i="15"/>
  <c r="L80" i="15"/>
  <c r="L79" i="15"/>
  <c r="AG78" i="15"/>
  <c r="AF78" i="15"/>
  <c r="AE78" i="15"/>
  <c r="AD78" i="15"/>
  <c r="AC78" i="15"/>
  <c r="AB78" i="15"/>
  <c r="AA78" i="15"/>
  <c r="Z78" i="15"/>
  <c r="Y78" i="15"/>
  <c r="X78" i="15"/>
  <c r="W78" i="15"/>
  <c r="V78" i="15"/>
  <c r="U78" i="15"/>
  <c r="T78" i="15"/>
  <c r="S78" i="15"/>
  <c r="R78" i="15"/>
  <c r="Q78" i="15"/>
  <c r="P78" i="15"/>
  <c r="O78" i="15"/>
  <c r="N78" i="15"/>
  <c r="M78" i="15"/>
  <c r="L78" i="15"/>
  <c r="K78" i="15"/>
  <c r="AG77" i="15"/>
  <c r="AF77" i="15"/>
  <c r="AE77" i="15"/>
  <c r="AD77" i="15"/>
  <c r="AC77" i="15"/>
  <c r="AB77" i="15"/>
  <c r="AA77" i="15"/>
  <c r="Z77" i="15"/>
  <c r="Y77" i="15"/>
  <c r="X77" i="15"/>
  <c r="W77" i="15"/>
  <c r="V77" i="15"/>
  <c r="U77" i="15"/>
  <c r="T77" i="15"/>
  <c r="S77" i="15"/>
  <c r="R77" i="15"/>
  <c r="Q77" i="15"/>
  <c r="P77" i="15"/>
  <c r="O77" i="15"/>
  <c r="N77" i="15"/>
  <c r="M77" i="15"/>
  <c r="L77" i="15"/>
  <c r="K77" i="15"/>
  <c r="AG76" i="15"/>
  <c r="AF76" i="15"/>
  <c r="AE76" i="15"/>
  <c r="AD76" i="15"/>
  <c r="AC76" i="15"/>
  <c r="AB76" i="15"/>
  <c r="AA76" i="15"/>
  <c r="Z76" i="15"/>
  <c r="Y76" i="15"/>
  <c r="X76" i="15"/>
  <c r="W76" i="15"/>
  <c r="V76" i="15"/>
  <c r="U76" i="15"/>
  <c r="T76" i="15"/>
  <c r="S76" i="15"/>
  <c r="R76" i="15"/>
  <c r="Q76" i="15"/>
  <c r="P76" i="15"/>
  <c r="O76" i="15"/>
  <c r="N76" i="15"/>
  <c r="M76" i="15"/>
  <c r="L76" i="15"/>
  <c r="K76" i="15"/>
  <c r="AG75" i="15"/>
  <c r="AF75" i="15"/>
  <c r="AE75" i="15"/>
  <c r="AD75" i="15"/>
  <c r="AC75" i="15"/>
  <c r="AB75" i="15"/>
  <c r="AA75" i="15"/>
  <c r="Z75" i="15"/>
  <c r="Y75" i="15"/>
  <c r="X75" i="15"/>
  <c r="W75" i="15"/>
  <c r="V75" i="15"/>
  <c r="U75" i="15"/>
  <c r="T75" i="15"/>
  <c r="S75" i="15"/>
  <c r="R75" i="15"/>
  <c r="Q75" i="15"/>
  <c r="P75" i="15"/>
  <c r="O75" i="15"/>
  <c r="N75" i="15"/>
  <c r="M75" i="15"/>
  <c r="L75" i="15"/>
  <c r="K75" i="15"/>
  <c r="AG74" i="15"/>
  <c r="AF74" i="15"/>
  <c r="AE74" i="15"/>
  <c r="AD74" i="15"/>
  <c r="AC74" i="15"/>
  <c r="AB74" i="15"/>
  <c r="AA74" i="15"/>
  <c r="Z74" i="15"/>
  <c r="Y74" i="15"/>
  <c r="X74" i="15"/>
  <c r="W74" i="15"/>
  <c r="V74" i="15"/>
  <c r="U74" i="15"/>
  <c r="T74" i="15"/>
  <c r="S74" i="15"/>
  <c r="R74" i="15"/>
  <c r="Q74" i="15"/>
  <c r="P74" i="15"/>
  <c r="O74" i="15"/>
  <c r="N74" i="15"/>
  <c r="M74" i="15"/>
  <c r="L74" i="15"/>
  <c r="K74" i="15"/>
  <c r="AG73" i="15"/>
  <c r="AF73" i="15"/>
  <c r="AE73" i="15"/>
  <c r="AD73" i="15"/>
  <c r="AC73" i="15"/>
  <c r="AB73" i="15"/>
  <c r="AA73" i="15"/>
  <c r="Z73" i="15"/>
  <c r="Y73" i="15"/>
  <c r="X73" i="15"/>
  <c r="W73" i="15"/>
  <c r="V73" i="15"/>
  <c r="U73" i="15"/>
  <c r="T73" i="15"/>
  <c r="S73" i="15"/>
  <c r="R73" i="15"/>
  <c r="Q73" i="15"/>
  <c r="P73" i="15"/>
  <c r="O73" i="15"/>
  <c r="N73" i="15"/>
  <c r="M73" i="15"/>
  <c r="L73" i="15"/>
  <c r="K73" i="15"/>
  <c r="AG72" i="15"/>
  <c r="AF72" i="15"/>
  <c r="AE72" i="15"/>
  <c r="AD72" i="15"/>
  <c r="AC72" i="15"/>
  <c r="AB72" i="15"/>
  <c r="AA72" i="15"/>
  <c r="Z72" i="15"/>
  <c r="Y72" i="15"/>
  <c r="X72" i="15"/>
  <c r="W72" i="15"/>
  <c r="V72" i="15"/>
  <c r="U72" i="15"/>
  <c r="T72" i="15"/>
  <c r="S72" i="15"/>
  <c r="R72" i="15"/>
  <c r="Q72" i="15"/>
  <c r="P72" i="15"/>
  <c r="O72" i="15"/>
  <c r="N72" i="15"/>
  <c r="M72" i="15"/>
  <c r="L72" i="15"/>
  <c r="K72" i="15"/>
  <c r="AG71" i="15"/>
  <c r="AF71" i="15"/>
  <c r="AE71" i="15"/>
  <c r="AD71" i="15"/>
  <c r="AC71" i="15"/>
  <c r="AB71" i="15"/>
  <c r="AA71" i="15"/>
  <c r="Z71" i="15"/>
  <c r="Y71" i="15"/>
  <c r="X71" i="15"/>
  <c r="W71" i="15"/>
  <c r="V71" i="15"/>
  <c r="U71" i="15"/>
  <c r="T71" i="15"/>
  <c r="S71" i="15"/>
  <c r="R71" i="15"/>
  <c r="Q71" i="15"/>
  <c r="P71" i="15"/>
  <c r="O71" i="15"/>
  <c r="N71" i="15"/>
  <c r="M71" i="15"/>
  <c r="L71" i="15"/>
  <c r="K71" i="15"/>
  <c r="AG70" i="15"/>
  <c r="AF70" i="15"/>
  <c r="AE70" i="15"/>
  <c r="AD70" i="15"/>
  <c r="AC70" i="15"/>
  <c r="AB70" i="15"/>
  <c r="AA70" i="15"/>
  <c r="Z70" i="15"/>
  <c r="Y70" i="15"/>
  <c r="X70" i="15"/>
  <c r="W70" i="15"/>
  <c r="V70" i="15"/>
  <c r="U70" i="15"/>
  <c r="T70" i="15"/>
  <c r="S70" i="15"/>
  <c r="R70" i="15"/>
  <c r="Q70" i="15"/>
  <c r="P70" i="15"/>
  <c r="O70" i="15"/>
  <c r="N70" i="15"/>
  <c r="M70" i="15"/>
  <c r="L70" i="15"/>
  <c r="K70" i="15"/>
  <c r="AG69" i="15"/>
  <c r="AF69" i="15"/>
  <c r="AE69" i="15"/>
  <c r="AD69" i="15"/>
  <c r="AC69" i="15"/>
  <c r="AB69" i="15"/>
  <c r="AA69" i="15"/>
  <c r="Z69" i="15"/>
  <c r="Y69" i="15"/>
  <c r="X69" i="15"/>
  <c r="W69" i="15"/>
  <c r="V69" i="15"/>
  <c r="U69" i="15"/>
  <c r="T69" i="15"/>
  <c r="S69" i="15"/>
  <c r="R69" i="15"/>
  <c r="Q69" i="15"/>
  <c r="P69" i="15"/>
  <c r="O69" i="15"/>
  <c r="N69" i="15"/>
  <c r="M69" i="15"/>
  <c r="L69" i="15"/>
  <c r="K69" i="15"/>
  <c r="AG68" i="15"/>
  <c r="AF68" i="15"/>
  <c r="AE68" i="15"/>
  <c r="AD68" i="15"/>
  <c r="AC68" i="15"/>
  <c r="AB68" i="15"/>
  <c r="AA68" i="15"/>
  <c r="Z68" i="15"/>
  <c r="Y68" i="15"/>
  <c r="X68" i="15"/>
  <c r="W68" i="15"/>
  <c r="V68" i="15"/>
  <c r="U68" i="15"/>
  <c r="T68" i="15"/>
  <c r="S68" i="15"/>
  <c r="R68" i="15"/>
  <c r="Q68" i="15"/>
  <c r="P68" i="15"/>
  <c r="O68" i="15"/>
  <c r="N68" i="15"/>
  <c r="M68" i="15"/>
  <c r="L68" i="15"/>
  <c r="K68" i="15"/>
  <c r="L67" i="15"/>
  <c r="K67" i="15"/>
  <c r="AG19" i="15"/>
  <c r="AF19" i="15"/>
  <c r="AE19" i="15"/>
  <c r="AD19" i="15"/>
  <c r="AC19" i="15"/>
  <c r="AB19" i="15"/>
  <c r="AA19" i="15"/>
  <c r="Z19" i="15"/>
  <c r="Y19" i="15"/>
  <c r="X19" i="15"/>
  <c r="W19" i="15"/>
  <c r="V19" i="15"/>
  <c r="U19" i="15"/>
  <c r="T19" i="15"/>
  <c r="S19" i="15"/>
  <c r="R19" i="15"/>
  <c r="Q19" i="15"/>
  <c r="P19" i="15"/>
  <c r="O19" i="15"/>
  <c r="N19" i="15"/>
  <c r="M19" i="15"/>
  <c r="AG18" i="15"/>
  <c r="AF18" i="15"/>
  <c r="AE18" i="15"/>
  <c r="AE67" i="15" s="1"/>
  <c r="AD18" i="15"/>
  <c r="AC18" i="15"/>
  <c r="AB18" i="15"/>
  <c r="AA18" i="15"/>
  <c r="AA67" i="15" s="1"/>
  <c r="Z18" i="15"/>
  <c r="Y18" i="15"/>
  <c r="X18" i="15"/>
  <c r="W18" i="15"/>
  <c r="W67" i="15" s="1"/>
  <c r="V18" i="15"/>
  <c r="U18" i="15"/>
  <c r="T18" i="15"/>
  <c r="S18" i="15"/>
  <c r="S67" i="15" s="1"/>
  <c r="R18" i="15"/>
  <c r="Q18" i="15"/>
  <c r="P18" i="15"/>
  <c r="O18" i="15"/>
  <c r="O67" i="15" s="1"/>
  <c r="N18" i="15"/>
  <c r="M18" i="15"/>
  <c r="AG17" i="15"/>
  <c r="AF17" i="15"/>
  <c r="AF67" i="15" s="1"/>
  <c r="AE17" i="15"/>
  <c r="AD17" i="15"/>
  <c r="AC17" i="15"/>
  <c r="AB17" i="15"/>
  <c r="AB67" i="15" s="1"/>
  <c r="AA17" i="15"/>
  <c r="Z17" i="15"/>
  <c r="Y17" i="15"/>
  <c r="X17" i="15"/>
  <c r="X67" i="15" s="1"/>
  <c r="W17" i="15"/>
  <c r="V17" i="15"/>
  <c r="U17" i="15"/>
  <c r="T17" i="15"/>
  <c r="T67" i="15" s="1"/>
  <c r="S17" i="15"/>
  <c r="R17" i="15"/>
  <c r="Q17" i="15"/>
  <c r="P17" i="15"/>
  <c r="P67" i="15" s="1"/>
  <c r="O17" i="15"/>
  <c r="N17" i="15"/>
  <c r="M17" i="15"/>
  <c r="AG16" i="15"/>
  <c r="AG67" i="15" s="1"/>
  <c r="AF16" i="15"/>
  <c r="AE16" i="15"/>
  <c r="AE79" i="15" s="1"/>
  <c r="AD16" i="15"/>
  <c r="AD67" i="15" s="1"/>
  <c r="AC16" i="15"/>
  <c r="AC79" i="15" s="1"/>
  <c r="AB16" i="15"/>
  <c r="AA16" i="15"/>
  <c r="AA79" i="15" s="1"/>
  <c r="Z16" i="15"/>
  <c r="Z67" i="15" s="1"/>
  <c r="Y16" i="15"/>
  <c r="Y67" i="15" s="1"/>
  <c r="X16" i="15"/>
  <c r="W16" i="15"/>
  <c r="W79" i="15" s="1"/>
  <c r="V16" i="15"/>
  <c r="V67" i="15" s="1"/>
  <c r="U16" i="15"/>
  <c r="U79" i="15" s="1"/>
  <c r="T16" i="15"/>
  <c r="S16" i="15"/>
  <c r="S79" i="15" s="1"/>
  <c r="R16" i="15"/>
  <c r="R67" i="15" s="1"/>
  <c r="Q16" i="15"/>
  <c r="Q67" i="15" s="1"/>
  <c r="P16" i="15"/>
  <c r="O16" i="15"/>
  <c r="O79" i="15" s="1"/>
  <c r="N16" i="15"/>
  <c r="N67" i="15" s="1"/>
  <c r="M16" i="15"/>
  <c r="M79" i="15" s="1"/>
  <c r="AG90" i="14"/>
  <c r="AF90" i="14"/>
  <c r="AE90" i="14"/>
  <c r="AD90" i="14"/>
  <c r="AC90" i="14"/>
  <c r="AB90" i="14"/>
  <c r="AA90" i="14"/>
  <c r="Z90" i="14"/>
  <c r="Y90" i="14"/>
  <c r="X90" i="14"/>
  <c r="W90" i="14"/>
  <c r="V90" i="14"/>
  <c r="U90" i="14"/>
  <c r="T90" i="14"/>
  <c r="S90" i="14"/>
  <c r="R90" i="14"/>
  <c r="Q90" i="14"/>
  <c r="P90" i="14"/>
  <c r="O90" i="14"/>
  <c r="N90" i="14"/>
  <c r="M90" i="14"/>
  <c r="L90" i="14"/>
  <c r="AG89" i="14"/>
  <c r="AF89" i="14"/>
  <c r="AE89" i="14"/>
  <c r="AD89" i="14"/>
  <c r="AC89" i="14"/>
  <c r="AB89" i="14"/>
  <c r="AA89" i="14"/>
  <c r="Z89" i="14"/>
  <c r="Y89" i="14"/>
  <c r="X89" i="14"/>
  <c r="W89" i="14"/>
  <c r="V89" i="14"/>
  <c r="U89" i="14"/>
  <c r="T89" i="14"/>
  <c r="S89" i="14"/>
  <c r="R89" i="14"/>
  <c r="Q89" i="14"/>
  <c r="P89" i="14"/>
  <c r="O89" i="14"/>
  <c r="N89" i="14"/>
  <c r="M89" i="14"/>
  <c r="L89" i="14"/>
  <c r="AG88" i="14"/>
  <c r="AF88" i="14"/>
  <c r="AE88" i="14"/>
  <c r="AD88" i="14"/>
  <c r="AC88" i="14"/>
  <c r="AB88" i="14"/>
  <c r="AA88" i="14"/>
  <c r="Z88" i="14"/>
  <c r="Y88" i="14"/>
  <c r="X88" i="14"/>
  <c r="W88" i="14"/>
  <c r="V88" i="14"/>
  <c r="U88" i="14"/>
  <c r="T88" i="14"/>
  <c r="S88" i="14"/>
  <c r="R88" i="14"/>
  <c r="Q88" i="14"/>
  <c r="P88" i="14"/>
  <c r="O88" i="14"/>
  <c r="N88" i="14"/>
  <c r="M88" i="14"/>
  <c r="L88" i="14"/>
  <c r="AG87" i="14"/>
  <c r="AF87" i="14"/>
  <c r="AE87" i="14"/>
  <c r="AD87" i="14"/>
  <c r="AC87" i="14"/>
  <c r="AB87" i="14"/>
  <c r="AA87" i="14"/>
  <c r="Z87" i="14"/>
  <c r="Y87" i="14"/>
  <c r="X87" i="14"/>
  <c r="W87" i="14"/>
  <c r="V87" i="14"/>
  <c r="U87" i="14"/>
  <c r="T87" i="14"/>
  <c r="S87" i="14"/>
  <c r="R87" i="14"/>
  <c r="Q87" i="14"/>
  <c r="P87" i="14"/>
  <c r="O87" i="14"/>
  <c r="N87" i="14"/>
  <c r="M87" i="14"/>
  <c r="L87" i="14"/>
  <c r="AG86" i="14"/>
  <c r="AF86" i="14"/>
  <c r="AE86" i="14"/>
  <c r="AD86" i="14"/>
  <c r="AC86" i="14"/>
  <c r="AB86" i="14"/>
  <c r="AA86" i="14"/>
  <c r="Z86" i="14"/>
  <c r="Y86" i="14"/>
  <c r="X86" i="14"/>
  <c r="W86" i="14"/>
  <c r="V86" i="14"/>
  <c r="U86" i="14"/>
  <c r="T86" i="14"/>
  <c r="S86" i="14"/>
  <c r="R86" i="14"/>
  <c r="Q86" i="14"/>
  <c r="P86" i="14"/>
  <c r="O86" i="14"/>
  <c r="N86" i="14"/>
  <c r="M86" i="14"/>
  <c r="L86" i="14"/>
  <c r="AG85" i="14"/>
  <c r="AF85" i="14"/>
  <c r="AE85" i="14"/>
  <c r="AD85" i="14"/>
  <c r="AC85" i="14"/>
  <c r="AB85" i="14"/>
  <c r="AA85" i="14"/>
  <c r="Z85" i="14"/>
  <c r="Y85" i="14"/>
  <c r="X85" i="14"/>
  <c r="W85" i="14"/>
  <c r="V85" i="14"/>
  <c r="U85" i="14"/>
  <c r="T85" i="14"/>
  <c r="S85" i="14"/>
  <c r="R85" i="14"/>
  <c r="Q85" i="14"/>
  <c r="P85" i="14"/>
  <c r="O85" i="14"/>
  <c r="N85" i="14"/>
  <c r="M85" i="14"/>
  <c r="L85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AG83" i="14"/>
  <c r="AF83" i="14"/>
  <c r="AE83" i="14"/>
  <c r="AD83" i="14"/>
  <c r="AC83" i="14"/>
  <c r="AB83" i="14"/>
  <c r="AA83" i="14"/>
  <c r="Z83" i="14"/>
  <c r="Y83" i="14"/>
  <c r="X83" i="14"/>
  <c r="W83" i="14"/>
  <c r="V83" i="14"/>
  <c r="U83" i="14"/>
  <c r="T83" i="14"/>
  <c r="S83" i="14"/>
  <c r="R83" i="14"/>
  <c r="Q83" i="14"/>
  <c r="P83" i="14"/>
  <c r="O83" i="14"/>
  <c r="N83" i="14"/>
  <c r="M83" i="14"/>
  <c r="L83" i="14"/>
  <c r="AG82" i="14"/>
  <c r="AF82" i="14"/>
  <c r="AE82" i="14"/>
  <c r="AD82" i="14"/>
  <c r="AC82" i="14"/>
  <c r="AB82" i="14"/>
  <c r="AA82" i="14"/>
  <c r="Z82" i="14"/>
  <c r="Y82" i="14"/>
  <c r="X82" i="14"/>
  <c r="W82" i="14"/>
  <c r="V82" i="14"/>
  <c r="U82" i="14"/>
  <c r="T82" i="14"/>
  <c r="S82" i="14"/>
  <c r="R82" i="14"/>
  <c r="Q82" i="14"/>
  <c r="P82" i="14"/>
  <c r="O82" i="14"/>
  <c r="N82" i="14"/>
  <c r="M82" i="14"/>
  <c r="L82" i="14"/>
  <c r="AG81" i="14"/>
  <c r="AF81" i="14"/>
  <c r="AE81" i="14"/>
  <c r="AD81" i="14"/>
  <c r="AC81" i="14"/>
  <c r="AB81" i="14"/>
  <c r="AA81" i="14"/>
  <c r="Z81" i="14"/>
  <c r="Y81" i="14"/>
  <c r="X81" i="14"/>
  <c r="W81" i="14"/>
  <c r="V81" i="14"/>
  <c r="U81" i="14"/>
  <c r="T81" i="14"/>
  <c r="S81" i="14"/>
  <c r="R81" i="14"/>
  <c r="Q81" i="14"/>
  <c r="P81" i="14"/>
  <c r="O81" i="14"/>
  <c r="N81" i="14"/>
  <c r="M81" i="14"/>
  <c r="L81" i="14"/>
  <c r="AG80" i="14"/>
  <c r="AF80" i="14"/>
  <c r="AE80" i="14"/>
  <c r="AD80" i="14"/>
  <c r="AC80" i="14"/>
  <c r="AB80" i="14"/>
  <c r="AA80" i="14"/>
  <c r="Z80" i="14"/>
  <c r="Y80" i="14"/>
  <c r="X80" i="14"/>
  <c r="W80" i="14"/>
  <c r="V80" i="14"/>
  <c r="U80" i="14"/>
  <c r="T80" i="14"/>
  <c r="S80" i="14"/>
  <c r="R80" i="14"/>
  <c r="Q80" i="14"/>
  <c r="P80" i="14"/>
  <c r="O80" i="14"/>
  <c r="N80" i="14"/>
  <c r="M80" i="14"/>
  <c r="L80" i="14"/>
  <c r="L79" i="14"/>
  <c r="AG78" i="14"/>
  <c r="AF78" i="14"/>
  <c r="AE78" i="14"/>
  <c r="AD78" i="14"/>
  <c r="AC78" i="14"/>
  <c r="AB78" i="14"/>
  <c r="AA78" i="14"/>
  <c r="Z78" i="14"/>
  <c r="Y78" i="14"/>
  <c r="X78" i="14"/>
  <c r="W78" i="14"/>
  <c r="V78" i="14"/>
  <c r="U78" i="14"/>
  <c r="T78" i="14"/>
  <c r="S78" i="14"/>
  <c r="R78" i="14"/>
  <c r="Q78" i="14"/>
  <c r="P78" i="14"/>
  <c r="O78" i="14"/>
  <c r="N78" i="14"/>
  <c r="M78" i="14"/>
  <c r="L78" i="14"/>
  <c r="K78" i="14"/>
  <c r="AG77" i="14"/>
  <c r="AF77" i="14"/>
  <c r="AE77" i="14"/>
  <c r="AD77" i="14"/>
  <c r="AC77" i="14"/>
  <c r="AB77" i="14"/>
  <c r="AA77" i="14"/>
  <c r="Z77" i="14"/>
  <c r="Y77" i="14"/>
  <c r="X77" i="14"/>
  <c r="W77" i="14"/>
  <c r="V77" i="14"/>
  <c r="U77" i="14"/>
  <c r="T77" i="14"/>
  <c r="S77" i="14"/>
  <c r="R77" i="14"/>
  <c r="Q77" i="14"/>
  <c r="P77" i="14"/>
  <c r="O77" i="14"/>
  <c r="N77" i="14"/>
  <c r="M77" i="14"/>
  <c r="L77" i="14"/>
  <c r="K77" i="14"/>
  <c r="AG76" i="14"/>
  <c r="AF76" i="14"/>
  <c r="AE76" i="14"/>
  <c r="AD76" i="14"/>
  <c r="AC76" i="14"/>
  <c r="AB76" i="14"/>
  <c r="AA76" i="14"/>
  <c r="Z76" i="14"/>
  <c r="Y76" i="14"/>
  <c r="X76" i="14"/>
  <c r="W76" i="14"/>
  <c r="V76" i="14"/>
  <c r="U76" i="14"/>
  <c r="T76" i="14"/>
  <c r="S76" i="14"/>
  <c r="R76" i="14"/>
  <c r="Q76" i="14"/>
  <c r="P76" i="14"/>
  <c r="O76" i="14"/>
  <c r="N76" i="14"/>
  <c r="M76" i="14"/>
  <c r="L76" i="14"/>
  <c r="K76" i="14"/>
  <c r="AG75" i="14"/>
  <c r="AF75" i="14"/>
  <c r="AE75" i="14"/>
  <c r="AD75" i="14"/>
  <c r="AC75" i="14"/>
  <c r="AB75" i="14"/>
  <c r="AA75" i="14"/>
  <c r="Z75" i="14"/>
  <c r="Y75" i="14"/>
  <c r="X75" i="14"/>
  <c r="W75" i="14"/>
  <c r="V75" i="14"/>
  <c r="U75" i="14"/>
  <c r="T75" i="14"/>
  <c r="S75" i="14"/>
  <c r="R75" i="14"/>
  <c r="Q75" i="14"/>
  <c r="P75" i="14"/>
  <c r="O75" i="14"/>
  <c r="N75" i="14"/>
  <c r="M75" i="14"/>
  <c r="L75" i="14"/>
  <c r="K75" i="14"/>
  <c r="AG74" i="14"/>
  <c r="AF74" i="14"/>
  <c r="AE74" i="14"/>
  <c r="AD74" i="14"/>
  <c r="AC74" i="14"/>
  <c r="AB74" i="14"/>
  <c r="AA74" i="14"/>
  <c r="Z74" i="14"/>
  <c r="Y74" i="14"/>
  <c r="X74" i="14"/>
  <c r="W74" i="14"/>
  <c r="V74" i="14"/>
  <c r="U74" i="14"/>
  <c r="T74" i="14"/>
  <c r="S74" i="14"/>
  <c r="R74" i="14"/>
  <c r="Q74" i="14"/>
  <c r="P74" i="14"/>
  <c r="O74" i="14"/>
  <c r="N74" i="14"/>
  <c r="M74" i="14"/>
  <c r="L74" i="14"/>
  <c r="K74" i="14"/>
  <c r="AG73" i="14"/>
  <c r="AF73" i="14"/>
  <c r="AE73" i="14"/>
  <c r="AD73" i="14"/>
  <c r="AC73" i="14"/>
  <c r="AB73" i="14"/>
  <c r="AA73" i="14"/>
  <c r="Z73" i="14"/>
  <c r="Y73" i="14"/>
  <c r="X73" i="14"/>
  <c r="W73" i="14"/>
  <c r="V73" i="14"/>
  <c r="U73" i="14"/>
  <c r="T73" i="14"/>
  <c r="S73" i="14"/>
  <c r="R73" i="14"/>
  <c r="Q73" i="14"/>
  <c r="P73" i="14"/>
  <c r="O73" i="14"/>
  <c r="N73" i="14"/>
  <c r="M73" i="14"/>
  <c r="L73" i="14"/>
  <c r="K73" i="14"/>
  <c r="AG72" i="14"/>
  <c r="AF72" i="14"/>
  <c r="AE72" i="14"/>
  <c r="AD72" i="14"/>
  <c r="AC72" i="14"/>
  <c r="AB72" i="14"/>
  <c r="AA72" i="14"/>
  <c r="Z72" i="14"/>
  <c r="Y72" i="14"/>
  <c r="X72" i="14"/>
  <c r="W72" i="14"/>
  <c r="V72" i="14"/>
  <c r="U72" i="14"/>
  <c r="T72" i="14"/>
  <c r="S72" i="14"/>
  <c r="R72" i="14"/>
  <c r="Q72" i="14"/>
  <c r="P72" i="14"/>
  <c r="O72" i="14"/>
  <c r="N72" i="14"/>
  <c r="M72" i="14"/>
  <c r="L72" i="14"/>
  <c r="K72" i="14"/>
  <c r="AG71" i="14"/>
  <c r="AF71" i="14"/>
  <c r="AE71" i="14"/>
  <c r="AD71" i="14"/>
  <c r="AC71" i="14"/>
  <c r="AB71" i="14"/>
  <c r="AA71" i="14"/>
  <c r="Z71" i="14"/>
  <c r="Y71" i="14"/>
  <c r="X71" i="14"/>
  <c r="W71" i="14"/>
  <c r="V71" i="14"/>
  <c r="U71" i="14"/>
  <c r="T71" i="14"/>
  <c r="S71" i="14"/>
  <c r="R71" i="14"/>
  <c r="Q71" i="14"/>
  <c r="P71" i="14"/>
  <c r="O71" i="14"/>
  <c r="N71" i="14"/>
  <c r="M71" i="14"/>
  <c r="L71" i="14"/>
  <c r="K71" i="14"/>
  <c r="AG70" i="14"/>
  <c r="AF70" i="14"/>
  <c r="AE70" i="14"/>
  <c r="AD70" i="14"/>
  <c r="AC70" i="14"/>
  <c r="AB70" i="14"/>
  <c r="AA70" i="14"/>
  <c r="Z70" i="14"/>
  <c r="Y70" i="14"/>
  <c r="X70" i="14"/>
  <c r="W70" i="14"/>
  <c r="V70" i="14"/>
  <c r="U70" i="14"/>
  <c r="T70" i="14"/>
  <c r="S70" i="14"/>
  <c r="R70" i="14"/>
  <c r="Q70" i="14"/>
  <c r="P70" i="14"/>
  <c r="O70" i="14"/>
  <c r="N70" i="14"/>
  <c r="M70" i="14"/>
  <c r="L70" i="14"/>
  <c r="K70" i="14"/>
  <c r="AG69" i="14"/>
  <c r="AF69" i="14"/>
  <c r="AE69" i="14"/>
  <c r="AD69" i="14"/>
  <c r="AC69" i="14"/>
  <c r="AB69" i="14"/>
  <c r="AA69" i="14"/>
  <c r="Z69" i="14"/>
  <c r="Y69" i="14"/>
  <c r="X69" i="14"/>
  <c r="W69" i="14"/>
  <c r="V69" i="14"/>
  <c r="U69" i="14"/>
  <c r="T69" i="14"/>
  <c r="S69" i="14"/>
  <c r="R69" i="14"/>
  <c r="Q69" i="14"/>
  <c r="P69" i="14"/>
  <c r="O69" i="14"/>
  <c r="N69" i="14"/>
  <c r="M69" i="14"/>
  <c r="L69" i="14"/>
  <c r="K69" i="14"/>
  <c r="AG68" i="14"/>
  <c r="AF68" i="14"/>
  <c r="AE68" i="14"/>
  <c r="AD68" i="14"/>
  <c r="AC68" i="14"/>
  <c r="AB68" i="14"/>
  <c r="AA68" i="14"/>
  <c r="Z68" i="14"/>
  <c r="Y68" i="14"/>
  <c r="X68" i="14"/>
  <c r="W68" i="14"/>
  <c r="V68" i="14"/>
  <c r="U68" i="14"/>
  <c r="T68" i="14"/>
  <c r="S68" i="14"/>
  <c r="R68" i="14"/>
  <c r="Q68" i="14"/>
  <c r="P68" i="14"/>
  <c r="O68" i="14"/>
  <c r="N68" i="14"/>
  <c r="M68" i="14"/>
  <c r="L68" i="14"/>
  <c r="K68" i="14"/>
  <c r="L67" i="14"/>
  <c r="K67" i="14"/>
  <c r="AG19" i="14"/>
  <c r="AF19" i="14"/>
  <c r="AE19" i="14"/>
  <c r="AD19" i="14"/>
  <c r="AC19" i="14"/>
  <c r="AB19" i="14"/>
  <c r="AA19" i="14"/>
  <c r="Z19" i="14"/>
  <c r="Y19" i="14"/>
  <c r="X19" i="14"/>
  <c r="W19" i="14"/>
  <c r="V19" i="14"/>
  <c r="U19" i="14"/>
  <c r="T19" i="14"/>
  <c r="S19" i="14"/>
  <c r="R19" i="14"/>
  <c r="Q19" i="14"/>
  <c r="P19" i="14"/>
  <c r="O19" i="14"/>
  <c r="N19" i="14"/>
  <c r="M19" i="14"/>
  <c r="AG18" i="14"/>
  <c r="AG67" i="14" s="1"/>
  <c r="AF18" i="14"/>
  <c r="AE18" i="14"/>
  <c r="AD18" i="14"/>
  <c r="AC18" i="14"/>
  <c r="AC67" i="14" s="1"/>
  <c r="AB18" i="14"/>
  <c r="AA18" i="14"/>
  <c r="Z18" i="14"/>
  <c r="Y18" i="14"/>
  <c r="Y67" i="14" s="1"/>
  <c r="X18" i="14"/>
  <c r="W18" i="14"/>
  <c r="V18" i="14"/>
  <c r="U18" i="14"/>
  <c r="U67" i="14" s="1"/>
  <c r="T18" i="14"/>
  <c r="S18" i="14"/>
  <c r="R18" i="14"/>
  <c r="Q18" i="14"/>
  <c r="Q67" i="14" s="1"/>
  <c r="P18" i="14"/>
  <c r="O18" i="14"/>
  <c r="N18" i="14"/>
  <c r="M18" i="14"/>
  <c r="M67" i="14" s="1"/>
  <c r="AG17" i="14"/>
  <c r="AF17" i="14"/>
  <c r="AE17" i="14"/>
  <c r="AD17" i="14"/>
  <c r="AC17" i="14"/>
  <c r="AB17" i="14"/>
  <c r="AA17" i="14"/>
  <c r="Z17" i="14"/>
  <c r="Z79" i="14" s="1"/>
  <c r="Y17" i="14"/>
  <c r="X17" i="14"/>
  <c r="W17" i="14"/>
  <c r="V17" i="14"/>
  <c r="V79" i="14" s="1"/>
  <c r="U17" i="14"/>
  <c r="T17" i="14"/>
  <c r="S17" i="14"/>
  <c r="R17" i="14"/>
  <c r="R79" i="14" s="1"/>
  <c r="Q17" i="14"/>
  <c r="P17" i="14"/>
  <c r="O17" i="14"/>
  <c r="N17" i="14"/>
  <c r="N79" i="14" s="1"/>
  <c r="M17" i="14"/>
  <c r="AG16" i="14"/>
  <c r="AG79" i="14" s="1"/>
  <c r="AF16" i="14"/>
  <c r="AF67" i="14" s="1"/>
  <c r="AE16" i="14"/>
  <c r="AE79" i="14" s="1"/>
  <c r="AD16" i="14"/>
  <c r="AD67" i="14" s="1"/>
  <c r="AC16" i="14"/>
  <c r="AC79" i="14" s="1"/>
  <c r="AB16" i="14"/>
  <c r="AB67" i="14" s="1"/>
  <c r="AA16" i="14"/>
  <c r="AA79" i="14" s="1"/>
  <c r="Z16" i="14"/>
  <c r="Z67" i="14" s="1"/>
  <c r="Y16" i="14"/>
  <c r="Y79" i="14" s="1"/>
  <c r="X16" i="14"/>
  <c r="X67" i="14" s="1"/>
  <c r="W16" i="14"/>
  <c r="W79" i="14" s="1"/>
  <c r="V16" i="14"/>
  <c r="V67" i="14" s="1"/>
  <c r="U16" i="14"/>
  <c r="U79" i="14" s="1"/>
  <c r="T16" i="14"/>
  <c r="T67" i="14" s="1"/>
  <c r="S16" i="14"/>
  <c r="S79" i="14" s="1"/>
  <c r="R16" i="14"/>
  <c r="R67" i="14" s="1"/>
  <c r="Q16" i="14"/>
  <c r="Q79" i="14" s="1"/>
  <c r="P16" i="14"/>
  <c r="P67" i="14" s="1"/>
  <c r="O16" i="14"/>
  <c r="O79" i="14" s="1"/>
  <c r="N16" i="14"/>
  <c r="N67" i="14" s="1"/>
  <c r="M16" i="14"/>
  <c r="M79" i="14" s="1"/>
  <c r="AF30" i="13"/>
  <c r="AE30" i="13"/>
  <c r="AD30" i="13"/>
  <c r="AC30" i="13"/>
  <c r="AB30" i="13"/>
  <c r="AA30" i="13"/>
  <c r="Z30" i="13"/>
  <c r="Y30" i="13"/>
  <c r="X30" i="13"/>
  <c r="W30" i="13"/>
  <c r="V30" i="13"/>
  <c r="U30" i="13"/>
  <c r="T30" i="13"/>
  <c r="S30" i="13"/>
  <c r="R30" i="13"/>
  <c r="Q30" i="13"/>
  <c r="P30" i="13"/>
  <c r="O30" i="13"/>
  <c r="N30" i="13"/>
  <c r="M30" i="13"/>
  <c r="L30" i="13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AF27" i="13"/>
  <c r="AE27" i="13"/>
  <c r="AD27" i="13"/>
  <c r="AC27" i="13"/>
  <c r="AB27" i="13"/>
  <c r="AA27" i="13"/>
  <c r="Z27" i="13"/>
  <c r="Y27" i="13"/>
  <c r="X27" i="13"/>
  <c r="W27" i="13"/>
  <c r="V27" i="13"/>
  <c r="U27" i="13"/>
  <c r="T27" i="13"/>
  <c r="S27" i="13"/>
  <c r="R27" i="13"/>
  <c r="Q27" i="13"/>
  <c r="P27" i="13"/>
  <c r="O27" i="13"/>
  <c r="N27" i="13"/>
  <c r="M27" i="13"/>
  <c r="L27" i="13"/>
  <c r="AF26" i="13"/>
  <c r="AE26" i="13"/>
  <c r="AD26" i="13"/>
  <c r="AC26" i="13"/>
  <c r="AB26" i="13"/>
  <c r="AA26" i="13"/>
  <c r="Z26" i="13"/>
  <c r="Y26" i="13"/>
  <c r="X26" i="13"/>
  <c r="W26" i="13"/>
  <c r="V26" i="13"/>
  <c r="U26" i="13"/>
  <c r="T26" i="13"/>
  <c r="S26" i="13"/>
  <c r="R26" i="13"/>
  <c r="Q26" i="13"/>
  <c r="P26" i="13"/>
  <c r="O26" i="13"/>
  <c r="N26" i="13"/>
  <c r="M26" i="13"/>
  <c r="L26" i="13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AF27" i="12"/>
  <c r="AE27" i="12"/>
  <c r="AD27" i="12"/>
  <c r="AC27" i="12"/>
  <c r="AB27" i="12"/>
  <c r="AA27" i="12"/>
  <c r="Z27" i="12"/>
  <c r="Y27" i="12"/>
  <c r="X27" i="12"/>
  <c r="W27" i="12"/>
  <c r="V27" i="12"/>
  <c r="U27" i="12"/>
  <c r="T27" i="12"/>
  <c r="S27" i="12"/>
  <c r="R27" i="12"/>
  <c r="Q27" i="12"/>
  <c r="P27" i="12"/>
  <c r="O27" i="12"/>
  <c r="N27" i="12"/>
  <c r="M27" i="12"/>
  <c r="L27" i="12"/>
  <c r="AF26" i="12"/>
  <c r="AE26" i="12"/>
  <c r="AD26" i="12"/>
  <c r="AC26" i="12"/>
  <c r="AB26" i="12"/>
  <c r="AA26" i="12"/>
  <c r="Z26" i="12"/>
  <c r="Y26" i="12"/>
  <c r="X26" i="12"/>
  <c r="W26" i="12"/>
  <c r="V26" i="12"/>
  <c r="U26" i="12"/>
  <c r="T26" i="12"/>
  <c r="S26" i="12"/>
  <c r="R26" i="12"/>
  <c r="Q26" i="12"/>
  <c r="P26" i="12"/>
  <c r="O26" i="12"/>
  <c r="N26" i="12"/>
  <c r="M26" i="12"/>
  <c r="L26" i="12"/>
  <c r="AF25" i="12"/>
  <c r="AE25" i="12"/>
  <c r="AD25" i="12"/>
  <c r="AC25" i="12"/>
  <c r="AB25" i="12"/>
  <c r="AA25" i="12"/>
  <c r="Z25" i="12"/>
  <c r="Y25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P79" i="15" l="1"/>
  <c r="X79" i="15"/>
  <c r="AF79" i="15"/>
  <c r="Q79" i="15"/>
  <c r="Y79" i="15"/>
  <c r="AG79" i="15"/>
  <c r="M67" i="15"/>
  <c r="U67" i="15"/>
  <c r="AC67" i="15"/>
  <c r="N79" i="15"/>
  <c r="R79" i="15"/>
  <c r="V79" i="15"/>
  <c r="Z79" i="15"/>
  <c r="AD79" i="15"/>
  <c r="T79" i="15"/>
  <c r="AB79" i="15"/>
  <c r="O67" i="14"/>
  <c r="S67" i="14"/>
  <c r="W67" i="14"/>
  <c r="AA67" i="14"/>
  <c r="AE67" i="14"/>
  <c r="P79" i="14"/>
  <c r="T79" i="14"/>
  <c r="X79" i="14"/>
  <c r="AB79" i="14"/>
  <c r="AF79" i="14"/>
  <c r="AD79" i="14"/>
  <c r="AE45" i="9" l="1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AE44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AE43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AE42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AE41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AE40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AE34" i="6" l="1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Z49" i="5"/>
  <c r="Z48" i="5"/>
  <c r="Z47" i="5"/>
  <c r="Z46" i="5"/>
  <c r="Z45" i="5"/>
  <c r="Z44" i="5"/>
  <c r="Z43" i="5"/>
  <c r="Z42" i="5"/>
  <c r="Z41" i="5"/>
  <c r="Z40" i="5"/>
  <c r="Z39" i="5"/>
  <c r="Z38" i="5"/>
  <c r="Z37" i="5"/>
  <c r="Z36" i="5"/>
  <c r="Z35" i="5"/>
  <c r="Z34" i="5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Z17" i="5"/>
  <c r="Z16" i="5"/>
  <c r="Z15" i="5"/>
  <c r="Z14" i="5"/>
  <c r="Z13" i="5"/>
  <c r="Z12" i="5"/>
  <c r="Z11" i="5"/>
  <c r="Z10" i="5"/>
  <c r="Z9" i="5"/>
  <c r="Z8" i="5"/>
  <c r="Z7" i="5"/>
  <c r="Z6" i="5"/>
  <c r="Z5" i="5"/>
  <c r="Z4" i="5"/>
  <c r="Z3" i="5"/>
  <c r="Z2" i="5"/>
  <c r="K29" i="2" l="1"/>
  <c r="J29" i="2"/>
  <c r="I29" i="2"/>
  <c r="K28" i="2"/>
  <c r="J28" i="2"/>
  <c r="I28" i="2"/>
  <c r="K27" i="2"/>
  <c r="J27" i="2"/>
  <c r="I27" i="2"/>
  <c r="K26" i="2"/>
  <c r="J26" i="2"/>
  <c r="I26" i="2"/>
  <c r="K25" i="2"/>
  <c r="J25" i="2"/>
  <c r="I25" i="2"/>
  <c r="K24" i="2"/>
  <c r="J24" i="2"/>
  <c r="I24" i="2"/>
  <c r="K23" i="2"/>
  <c r="J23" i="2"/>
  <c r="I23" i="2"/>
  <c r="K22" i="2"/>
  <c r="J22" i="2"/>
  <c r="I22" i="2"/>
</calcChain>
</file>

<file path=xl/sharedStrings.xml><?xml version="1.0" encoding="utf-8"?>
<sst xmlns="http://schemas.openxmlformats.org/spreadsheetml/2006/main" count="5233" uniqueCount="1009">
  <si>
    <t>Customer</t>
  </si>
  <si>
    <t>Murdoch University</t>
  </si>
  <si>
    <t>Job</t>
  </si>
  <si>
    <t>2670022173</t>
  </si>
  <si>
    <t>Date Rec'd</t>
  </si>
  <si>
    <t xml:space="preserve">Lab Number
              </t>
  </si>
  <si>
    <t>Name</t>
  </si>
  <si>
    <t>Code</t>
  </si>
  <si>
    <t>Rep</t>
  </si>
  <si>
    <t>Depth</t>
  </si>
  <si>
    <t>Total organic carbon (acid wash) (oven-dried)</t>
  </si>
  <si>
    <t>Total Organic Carbon (Acid Wash)</t>
  </si>
  <si>
    <t>Moisture (air-dried)</t>
  </si>
  <si>
    <t>%</t>
  </si>
  <si>
    <t>G2S22007</t>
  </si>
  <si>
    <t>KW-CR1</t>
  </si>
  <si>
    <t>C - R1</t>
  </si>
  <si>
    <t>Kweda - Control</t>
  </si>
  <si>
    <t>0-10</t>
  </si>
  <si>
    <t>G2S22008</t>
  </si>
  <si>
    <t>10-30</t>
  </si>
  <si>
    <t>G2S22009</t>
  </si>
  <si>
    <t>30-45</t>
  </si>
  <si>
    <t>Organic C (%)</t>
  </si>
  <si>
    <t>Moisture (%)</t>
  </si>
  <si>
    <t>SE (Organic C)</t>
  </si>
  <si>
    <t>SE (Moisture</t>
  </si>
  <si>
    <t>G2S22010</t>
  </si>
  <si>
    <t>45-60</t>
  </si>
  <si>
    <t>Control (0-10 cm)</t>
  </si>
  <si>
    <t>G2S22011</t>
  </si>
  <si>
    <t>KW-CR2</t>
  </si>
  <si>
    <t>C - R2</t>
  </si>
  <si>
    <t>Control (10-30 cm)</t>
  </si>
  <si>
    <t>G2S22012</t>
  </si>
  <si>
    <t>Control (30-45 cm)</t>
  </si>
  <si>
    <t>G2S22013</t>
  </si>
  <si>
    <t>Control (45-60 cm)</t>
  </si>
  <si>
    <t>G2S22014</t>
  </si>
  <si>
    <t>G2S22015</t>
  </si>
  <si>
    <t>KW-CR3</t>
  </si>
  <si>
    <t>C - R3</t>
  </si>
  <si>
    <t>G2S22016</t>
  </si>
  <si>
    <t>G2S22017</t>
  </si>
  <si>
    <t>G2S22018</t>
  </si>
  <si>
    <t>G2S22019</t>
  </si>
  <si>
    <t>KW-CR4</t>
  </si>
  <si>
    <t>C - R4</t>
  </si>
  <si>
    <t>G2S22020</t>
  </si>
  <si>
    <t>G2S22021</t>
  </si>
  <si>
    <t>G2S22022</t>
  </si>
  <si>
    <t>Average (0-10 cm)</t>
  </si>
  <si>
    <t>1-4</t>
  </si>
  <si>
    <t>Average (10-30 cm)</t>
  </si>
  <si>
    <t>Average (30-45 cm)</t>
  </si>
  <si>
    <t>Average (45-60 cm)</t>
  </si>
  <si>
    <t>SE (0-10 cm)</t>
  </si>
  <si>
    <t>SE (10-30 cm)</t>
  </si>
  <si>
    <t>SE (30-45 cm)</t>
  </si>
  <si>
    <t>SE (45-60 cm)</t>
  </si>
  <si>
    <t>Quadrates of sampling points for soil samples taken at Kweda for organic carbon estimation during 2022</t>
  </si>
  <si>
    <t>Site</t>
  </si>
  <si>
    <t>Treatment</t>
  </si>
  <si>
    <t>X</t>
  </si>
  <si>
    <t>Y</t>
  </si>
  <si>
    <t>Z</t>
  </si>
  <si>
    <t>elevation (msl)</t>
  </si>
  <si>
    <t>time</t>
  </si>
  <si>
    <t>id</t>
  </si>
  <si>
    <t>Kweda</t>
  </si>
  <si>
    <t>Control</t>
  </si>
  <si>
    <t>2022/05/10 03:02:31+00</t>
  </si>
  <si>
    <t>2022/05/10 03:16:28+00</t>
  </si>
  <si>
    <t>2022/05/10 03:21:30+00</t>
  </si>
  <si>
    <t>2022/05/10 03:24:54+00</t>
  </si>
  <si>
    <t>2022/05/10 03:33:03+00</t>
  </si>
  <si>
    <t>2022/05/10 03:36:57+00</t>
  </si>
  <si>
    <t>2022/05/10 03:40:03+00</t>
  </si>
  <si>
    <t>2022/05/10 03:43:00+00</t>
  </si>
  <si>
    <t>2022/05/10 03:49:02+00</t>
  </si>
  <si>
    <t>2022/05/10 03:54:19+00</t>
  </si>
  <si>
    <t>2022/05/10 03:59:50+00</t>
  </si>
  <si>
    <t>2022/05/10 04:06:10+00</t>
  </si>
  <si>
    <t>2022/05/10 04:08:34+00</t>
  </si>
  <si>
    <t>2022/05/10 04:13:32+00</t>
  </si>
  <si>
    <t>2022/05/10 04:21:01+00</t>
  </si>
  <si>
    <t>2022/05/10 04:26:17+00</t>
  </si>
  <si>
    <t>2022/05/10 04:29:04+00</t>
  </si>
  <si>
    <t>2022/05/10 04:35:47+00</t>
  </si>
  <si>
    <t>2022/05/10 04:40:19+00</t>
  </si>
  <si>
    <t>2022/05/10 04:43:38+00</t>
  </si>
  <si>
    <t>2022/05/10 05:42:08+00</t>
  </si>
  <si>
    <t>2022/05/10 05:45:51+00</t>
  </si>
  <si>
    <t>2022/05/10 05:52:14+00</t>
  </si>
  <si>
    <t>2022/05/10 05:53:21+00</t>
  </si>
  <si>
    <t>2022/05/10 05:57:02+00</t>
  </si>
  <si>
    <t>2022/05/10 06:03:25+00</t>
  </si>
  <si>
    <t>2022/05/10 06:03:37+00</t>
  </si>
  <si>
    <t>2022/05/10 06:07:44+00</t>
  </si>
  <si>
    <t>2022/05/10 06:14:04+00</t>
  </si>
  <si>
    <t>2022/05/10 06:14:11+00</t>
  </si>
  <si>
    <t>2022/05/10 06:19:56+00</t>
  </si>
  <si>
    <t>2022/05/10 06:40:59+00</t>
  </si>
  <si>
    <t>2022/05/10 06:42:40+00</t>
  </si>
  <si>
    <t>2022/05/10 06:49:06+00</t>
  </si>
  <si>
    <t>2022/05/10 06:51:27+00</t>
  </si>
  <si>
    <t>2022/05/10 06:53:14+00</t>
  </si>
  <si>
    <t>2022/05/10 06:54:50+00</t>
  </si>
  <si>
    <t>2022/05/10 06:59:18+00</t>
  </si>
  <si>
    <t>2022/05/10 07:06:29+00</t>
  </si>
  <si>
    <t>2022/05/10 07:08:07+00</t>
  </si>
  <si>
    <t>Organised data for analysis (Kweda-2022-Large-Plots-Trials)</t>
  </si>
  <si>
    <t>Plot No.</t>
  </si>
  <si>
    <t>Treatment No.</t>
  </si>
  <si>
    <t>Rep No.</t>
  </si>
  <si>
    <t>Plants/m2</t>
  </si>
  <si>
    <t>No. of Weeds/m2 at GS.24 (6 weeks after sowing)</t>
  </si>
  <si>
    <t>NDVI at GS.24 (6 weeks after sowing)</t>
  </si>
  <si>
    <t>NDVI at GS.37 (10 weeks after sowing)</t>
  </si>
  <si>
    <t>Yield (t/ha)</t>
  </si>
  <si>
    <t>1 &amp; 5</t>
  </si>
  <si>
    <t>Control - Unripped</t>
  </si>
  <si>
    <t>10 &amp; 14</t>
  </si>
  <si>
    <t>24 &amp; 28</t>
  </si>
  <si>
    <t>15 &amp; 19</t>
  </si>
  <si>
    <t>Bednar</t>
  </si>
  <si>
    <t>Gypsum + Bednar</t>
  </si>
  <si>
    <t>Cwise BB + Bednar</t>
  </si>
  <si>
    <t>Gypsum + Cwise BB + Bednar</t>
  </si>
  <si>
    <t>Organised data for analysis (Kweda-2022-Small-Plots-Trials)</t>
  </si>
  <si>
    <t>No. of Weeds/m2 at GS_24 (24 June)</t>
  </si>
  <si>
    <t>NDVI at GS.24 (24 June)</t>
  </si>
  <si>
    <t>NDVI at 10 weeks after sowing</t>
  </si>
  <si>
    <t>A7</t>
  </si>
  <si>
    <t>Hydrotalcite 7t/ha</t>
  </si>
  <si>
    <t>B7</t>
  </si>
  <si>
    <t>C7</t>
  </si>
  <si>
    <t>D7</t>
  </si>
  <si>
    <t>A8</t>
  </si>
  <si>
    <t>Agrisilica Chip</t>
  </si>
  <si>
    <t>B8</t>
  </si>
  <si>
    <t>C8</t>
  </si>
  <si>
    <t>D8</t>
  </si>
  <si>
    <t>A9</t>
  </si>
  <si>
    <t>ironman gypsum 15t/ha</t>
  </si>
  <si>
    <t>B9</t>
  </si>
  <si>
    <t>C9</t>
  </si>
  <si>
    <t>D9</t>
  </si>
  <si>
    <t>A10</t>
  </si>
  <si>
    <t>Zeolite 30t/ha</t>
  </si>
  <si>
    <t>B10</t>
  </si>
  <si>
    <t>C10</t>
  </si>
  <si>
    <t>D10</t>
  </si>
  <si>
    <t>A11</t>
  </si>
  <si>
    <t>Bednar (Control)</t>
  </si>
  <si>
    <t>B11</t>
  </si>
  <si>
    <t>C11</t>
  </si>
  <si>
    <t>D11</t>
  </si>
  <si>
    <t>A12</t>
  </si>
  <si>
    <t>Ryscape 0.1t/ha</t>
  </si>
  <si>
    <t>B12</t>
  </si>
  <si>
    <t>C12</t>
  </si>
  <si>
    <t>D12</t>
  </si>
  <si>
    <t>A13</t>
  </si>
  <si>
    <t>Carbon Ag (lime/gypsum) 2t/ha</t>
  </si>
  <si>
    <t>B13</t>
  </si>
  <si>
    <t>C13</t>
  </si>
  <si>
    <t>D13</t>
  </si>
  <si>
    <t>A14</t>
  </si>
  <si>
    <t>Compost high rate 10t/ha</t>
  </si>
  <si>
    <t>B14</t>
  </si>
  <si>
    <t>C14</t>
  </si>
  <si>
    <t>D14</t>
  </si>
  <si>
    <t>A15</t>
  </si>
  <si>
    <t>Compost low rate 2t/ha</t>
  </si>
  <si>
    <t>B15</t>
  </si>
  <si>
    <t>C15</t>
  </si>
  <si>
    <t>D15</t>
  </si>
  <si>
    <t>A16</t>
  </si>
  <si>
    <t>Compost med rate 5t/ha</t>
  </si>
  <si>
    <t>B16</t>
  </si>
  <si>
    <t>C16</t>
  </si>
  <si>
    <t>D16</t>
  </si>
  <si>
    <t>A17</t>
  </si>
  <si>
    <t>Zeolite 10t/ha</t>
  </si>
  <si>
    <t>B17</t>
  </si>
  <si>
    <t>C17</t>
  </si>
  <si>
    <t>D17</t>
  </si>
  <si>
    <t>A18</t>
  </si>
  <si>
    <t>ironman gypsum 5t/ha</t>
  </si>
  <si>
    <t>B18</t>
  </si>
  <si>
    <t>C18</t>
  </si>
  <si>
    <t>D18</t>
  </si>
  <si>
    <t>Paddock</t>
  </si>
  <si>
    <t>SiteName</t>
  </si>
  <si>
    <t>Latitude</t>
  </si>
  <si>
    <t>Longitude</t>
  </si>
  <si>
    <t>SampleDepth</t>
  </si>
  <si>
    <t>NH4N</t>
  </si>
  <si>
    <t>NO3N</t>
  </si>
  <si>
    <t>P</t>
  </si>
  <si>
    <t>K</t>
  </si>
  <si>
    <t>S</t>
  </si>
  <si>
    <t>OrganicC</t>
  </si>
  <si>
    <t>EC</t>
  </si>
  <si>
    <t>pHca</t>
  </si>
  <si>
    <t>pHh2o</t>
  </si>
  <si>
    <t>Cu</t>
  </si>
  <si>
    <t>Fe</t>
  </si>
  <si>
    <t>Mn</t>
  </si>
  <si>
    <t>Zn</t>
  </si>
  <si>
    <t>Alexch</t>
  </si>
  <si>
    <t>Caexch</t>
  </si>
  <si>
    <t>Mgexch</t>
  </si>
  <si>
    <t>Kexch</t>
  </si>
  <si>
    <t>Naexch</t>
  </si>
  <si>
    <t>Al</t>
  </si>
  <si>
    <t>B</t>
  </si>
  <si>
    <t>PBIcolp</t>
  </si>
  <si>
    <t>Cl</t>
  </si>
  <si>
    <t>MgCEC</t>
  </si>
  <si>
    <t>NaCEC</t>
  </si>
  <si>
    <t>CaMg</t>
  </si>
  <si>
    <t>ECEC</t>
  </si>
  <si>
    <t>Gravel</t>
  </si>
  <si>
    <t>BagID</t>
  </si>
  <si>
    <t>DataID</t>
  </si>
  <si>
    <t>Brook 10</t>
  </si>
  <si>
    <t>Plot</t>
  </si>
  <si>
    <t>0 - 5</t>
  </si>
  <si>
    <t xml:space="preserve">5 -10 </t>
  </si>
  <si>
    <t>15 - 20</t>
  </si>
  <si>
    <t>20 - 25</t>
  </si>
  <si>
    <t>25 - 30</t>
  </si>
  <si>
    <t>Plot1</t>
  </si>
  <si>
    <t>0 - 10</t>
  </si>
  <si>
    <t>10 -30</t>
  </si>
  <si>
    <t>30 - 50</t>
  </si>
  <si>
    <t>50 - 70</t>
  </si>
  <si>
    <t>Plot2</t>
  </si>
  <si>
    <t>70 - 100</t>
  </si>
  <si>
    <t>Plot3</t>
  </si>
  <si>
    <t>10 - 30</t>
  </si>
  <si>
    <t>Plot4</t>
  </si>
  <si>
    <t>Average (0-10)</t>
  </si>
  <si>
    <t>SE (0-10)</t>
  </si>
  <si>
    <t>Average (10-30)</t>
  </si>
  <si>
    <t>SE (10-30)</t>
  </si>
  <si>
    <t>Average (30-50)</t>
  </si>
  <si>
    <t>SE (30-50)</t>
  </si>
  <si>
    <t>Average (50-70)</t>
  </si>
  <si>
    <t>SE (50-70)</t>
  </si>
  <si>
    <t>Average (70-100)</t>
  </si>
  <si>
    <t>SE (70-100)</t>
  </si>
  <si>
    <t>Organised data for analysis (Kweda-2023-Large-Plots-Trials)</t>
  </si>
  <si>
    <t>NDVI (11 weeks)</t>
  </si>
  <si>
    <t>No. of Weeds/m2 at GS_V10</t>
  </si>
  <si>
    <t>Protein content (%)</t>
  </si>
  <si>
    <t>Organised data for analysis - Lupin - Kweda Small Plots - 2023</t>
  </si>
  <si>
    <t>Kweda Site Soil Properties recorded by CSBP on 14 June 2023</t>
  </si>
  <si>
    <t>S.No.</t>
  </si>
  <si>
    <t>Colour</t>
  </si>
  <si>
    <t>Gravel (%)</t>
  </si>
  <si>
    <t>Texture</t>
  </si>
  <si>
    <t>Ammonium Nitrogen (mg/kg)</t>
  </si>
  <si>
    <t>Nitrate Nitrogen (mg/kg)</t>
  </si>
  <si>
    <t>Phosphorus Colwell (mg/kg)</t>
  </si>
  <si>
    <t>Potassium Colwell (mg/kg)</t>
  </si>
  <si>
    <t>Sulfur (mg/kg)</t>
  </si>
  <si>
    <t>Organic Carbon (%)</t>
  </si>
  <si>
    <t>Conductivity (dS/m)</t>
  </si>
  <si>
    <t>pH Level (CaCl2)</t>
  </si>
  <si>
    <t>pH Level (H2O)</t>
  </si>
  <si>
    <t>DTPA Copper  (mg/kg)</t>
  </si>
  <si>
    <t>DTPA Iron  (mg/kg)</t>
  </si>
  <si>
    <t>DTPA Manganese  (mg/kg)</t>
  </si>
  <si>
    <t>DTPA Zinc  (mg/kg)</t>
  </si>
  <si>
    <t>Exc. Aluminium (meq/100 g)</t>
  </si>
  <si>
    <t>Exc. Calcium (meq/100 g)</t>
  </si>
  <si>
    <t>Exc. Magnesium (meq/100 g)</t>
  </si>
  <si>
    <t>Exc. Potassium (meq/100 g)</t>
  </si>
  <si>
    <t>Exc. Sodium (meq/100 g)</t>
  </si>
  <si>
    <t>Boron Hot CaCl2 (mg/kg)</t>
  </si>
  <si>
    <t>PBI</t>
  </si>
  <si>
    <t>Control-unripped</t>
  </si>
  <si>
    <t>GR</t>
  </si>
  <si>
    <t>DKGR</t>
  </si>
  <si>
    <t>0.9.0</t>
  </si>
  <si>
    <t>LTGR</t>
  </si>
  <si>
    <t>5-10</t>
  </si>
  <si>
    <t>GRWH</t>
  </si>
  <si>
    <t>30-50</t>
  </si>
  <si>
    <t>BRGR</t>
  </si>
  <si>
    <t>YWGR</t>
  </si>
  <si>
    <t>55-60</t>
  </si>
  <si>
    <t>25-30</t>
  </si>
  <si>
    <t>Standard Errors</t>
  </si>
  <si>
    <t>2024 Organised data for analysis (large plots harvested on 7th November 2024)</t>
  </si>
  <si>
    <t>NDVI (6 weeks)</t>
  </si>
  <si>
    <t>Sattelite NDVI recorded by Data Farming on 18th june 2024 (8 weeks) with partial clouds</t>
  </si>
  <si>
    <t>Sattelite NDVI recorded by Data Farming on 5th july 2024 (11 weeks) with partial clouds</t>
  </si>
  <si>
    <t>2024 Organised data for analysis - Kweda Small Plots Experiment</t>
  </si>
  <si>
    <t>Satellite NDVI - 11 weeks</t>
  </si>
  <si>
    <t>Satellite NDVI - 19 weeks</t>
  </si>
  <si>
    <t>Sattelite NDVI recorded by Data Farming (19 weeks) with partial clouds</t>
  </si>
  <si>
    <t>Soil samples were collected on 9-10 April 2024 from Kweda trial site (Jeff Edward's Farm) by Enrico from Delta Agribusiness (0473664641, e.valfosca@deltawa.com.au).</t>
  </si>
  <si>
    <t>Lab Number</t>
  </si>
  <si>
    <t>Date Received</t>
  </si>
  <si>
    <t>Customer Sample ID</t>
  </si>
  <si>
    <t>Plot no.</t>
  </si>
  <si>
    <t>Treatment no.</t>
  </si>
  <si>
    <t>Rep no.</t>
  </si>
  <si>
    <t>Sample Depth</t>
  </si>
  <si>
    <t>Ammonium Nitrogen</t>
  </si>
  <si>
    <t>Nitrate Nitrogen</t>
  </si>
  <si>
    <t>Phosphorus Colwell</t>
  </si>
  <si>
    <t>Potassium Colwell</t>
  </si>
  <si>
    <t>Sulfur</t>
  </si>
  <si>
    <t>Organic Carbon</t>
  </si>
  <si>
    <t>Conductivity</t>
  </si>
  <si>
    <t>DTPA Copper</t>
  </si>
  <si>
    <t>DTPA Iron</t>
  </si>
  <si>
    <t>DTPA Manganese</t>
  </si>
  <si>
    <t>DTPA Zinc</t>
  </si>
  <si>
    <t>Exc. Aluminium</t>
  </si>
  <si>
    <t>Exc. Calcium</t>
  </si>
  <si>
    <t>Exc. Magnesium</t>
  </si>
  <si>
    <t>Exc. Potassium</t>
  </si>
  <si>
    <t>Exc. Sodium</t>
  </si>
  <si>
    <t>Aluminium CaCl2</t>
  </si>
  <si>
    <t>Boron Hot CaCl2</t>
  </si>
  <si>
    <t>mg/kg</t>
  </si>
  <si>
    <t>dS/m</t>
  </si>
  <si>
    <t>meq/100g</t>
  </si>
  <si>
    <t>2BYS24007</t>
  </si>
  <si>
    <t>24/05/2024</t>
  </si>
  <si>
    <t>2BYS24008</t>
  </si>
  <si>
    <t>2BYS24009</t>
  </si>
  <si>
    <t>2BYS24010</t>
  </si>
  <si>
    <t>GRBR</t>
  </si>
  <si>
    <t>2BYS24011</t>
  </si>
  <si>
    <t>2BYS24012</t>
  </si>
  <si>
    <t>2BYS24013</t>
  </si>
  <si>
    <t>2BYS24014</t>
  </si>
  <si>
    <t>2BYS24015</t>
  </si>
  <si>
    <t>2BYS24016</t>
  </si>
  <si>
    <t>2BYS24017</t>
  </si>
  <si>
    <t>2BYS24018</t>
  </si>
  <si>
    <t>2BYS24019</t>
  </si>
  <si>
    <t>2BYS24020</t>
  </si>
  <si>
    <t>2BYS24021</t>
  </si>
  <si>
    <t>2BYS24022</t>
  </si>
  <si>
    <t>2BYS24023</t>
  </si>
  <si>
    <t>BRWH</t>
  </si>
  <si>
    <t>2BYS24024</t>
  </si>
  <si>
    <t>BROR</t>
  </si>
  <si>
    <t>2BYS24025</t>
  </si>
  <si>
    <t>2BYS24026</t>
  </si>
  <si>
    <t>&lt; 0.20</t>
  </si>
  <si>
    <t>Standard Error</t>
  </si>
  <si>
    <t>2BYS24089</t>
  </si>
  <si>
    <t>81</t>
  </si>
  <si>
    <t>2BYS24090</t>
  </si>
  <si>
    <t>82</t>
  </si>
  <si>
    <t>2BYS24091</t>
  </si>
  <si>
    <t>83</t>
  </si>
  <si>
    <t>2BYS24092</t>
  </si>
  <si>
    <t>84</t>
  </si>
  <si>
    <t>2BYS24093</t>
  </si>
  <si>
    <t>85</t>
  </si>
  <si>
    <t>2BYS24094</t>
  </si>
  <si>
    <t>86</t>
  </si>
  <si>
    <t>2BYS24095</t>
  </si>
  <si>
    <t>87</t>
  </si>
  <si>
    <t>2BYS24096</t>
  </si>
  <si>
    <t>88</t>
  </si>
  <si>
    <t>2BYS24103</t>
  </si>
  <si>
    <t>89</t>
  </si>
  <si>
    <t>2BYS24104</t>
  </si>
  <si>
    <t>90</t>
  </si>
  <si>
    <t>2BYS24105</t>
  </si>
  <si>
    <t>91</t>
  </si>
  <si>
    <t>2BYS24106</t>
  </si>
  <si>
    <t>92</t>
  </si>
  <si>
    <t>10-15</t>
  </si>
  <si>
    <t>2BYS24107</t>
  </si>
  <si>
    <t>93</t>
  </si>
  <si>
    <t>2BYS24108</t>
  </si>
  <si>
    <t>94</t>
  </si>
  <si>
    <t>2BYS24109</t>
  </si>
  <si>
    <t>95</t>
  </si>
  <si>
    <t>2BYS24110</t>
  </si>
  <si>
    <t>96</t>
  </si>
  <si>
    <t>2BYS24111</t>
  </si>
  <si>
    <t>97</t>
  </si>
  <si>
    <t>2BYS24112</t>
  </si>
  <si>
    <t>98</t>
  </si>
  <si>
    <t>2BYS24113</t>
  </si>
  <si>
    <t>99</t>
  </si>
  <si>
    <t>2BYS24114</t>
  </si>
  <si>
    <t>100</t>
  </si>
  <si>
    <t>Site name</t>
  </si>
  <si>
    <t>Treatment Name</t>
  </si>
  <si>
    <t>2BYS24031</t>
  </si>
  <si>
    <t>25</t>
  </si>
  <si>
    <t>Kweda, WA</t>
  </si>
  <si>
    <t>Plot 3</t>
  </si>
  <si>
    <t>Trt 2a</t>
  </si>
  <si>
    <t>Bednar only</t>
  </si>
  <si>
    <t>2.0</t>
  </si>
  <si>
    <t>2BYS24032</t>
  </si>
  <si>
    <t>26</t>
  </si>
  <si>
    <t>Plot 13</t>
  </si>
  <si>
    <t>2BYS24033</t>
  </si>
  <si>
    <t>27</t>
  </si>
  <si>
    <t>Plot 23</t>
  </si>
  <si>
    <t>5</t>
  </si>
  <si>
    <t>2BYS24034</t>
  </si>
  <si>
    <t>28</t>
  </si>
  <si>
    <t>Plot 20</t>
  </si>
  <si>
    <t>2BYS24035</t>
  </si>
  <si>
    <t>29</t>
  </si>
  <si>
    <t>Trt 2b</t>
  </si>
  <si>
    <t>2BYS24037</t>
  </si>
  <si>
    <t>30</t>
  </si>
  <si>
    <t>1.5</t>
  </si>
  <si>
    <t>2BYS24038</t>
  </si>
  <si>
    <t>31</t>
  </si>
  <si>
    <t>2BYS24039</t>
  </si>
  <si>
    <t>32</t>
  </si>
  <si>
    <t>2BYS24056</t>
  </si>
  <si>
    <t>49</t>
  </si>
  <si>
    <t>Trt 11</t>
  </si>
  <si>
    <t>2BYS24057</t>
  </si>
  <si>
    <t>50</t>
  </si>
  <si>
    <t>2BYS24058</t>
  </si>
  <si>
    <t>51</t>
  </si>
  <si>
    <t>2BYS24059</t>
  </si>
  <si>
    <t>52</t>
  </si>
  <si>
    <t>N/A</t>
  </si>
  <si>
    <t>Trt 2a, 2b, 11</t>
  </si>
  <si>
    <t>0-11</t>
  </si>
  <si>
    <t>0-12</t>
  </si>
  <si>
    <t>0-13</t>
  </si>
  <si>
    <t>0-14</t>
  </si>
  <si>
    <t>2BYS24040</t>
  </si>
  <si>
    <t>33</t>
  </si>
  <si>
    <t>Trt 7</t>
  </si>
  <si>
    <t>2BYS24041</t>
  </si>
  <si>
    <t>34</t>
  </si>
  <si>
    <t>2BYS24042</t>
  </si>
  <si>
    <t>35</t>
  </si>
  <si>
    <t>2BYS24043</t>
  </si>
  <si>
    <t>36</t>
  </si>
  <si>
    <t>2BYS24044</t>
  </si>
  <si>
    <t>37</t>
  </si>
  <si>
    <t>Trt 8</t>
  </si>
  <si>
    <t>2BYS24045</t>
  </si>
  <si>
    <t>38</t>
  </si>
  <si>
    <t>2BYS24046</t>
  </si>
  <si>
    <t>39</t>
  </si>
  <si>
    <t>2BYS24047</t>
  </si>
  <si>
    <t>40</t>
  </si>
  <si>
    <t>2BYS24048</t>
  </si>
  <si>
    <t>41</t>
  </si>
  <si>
    <t>Trt 9</t>
  </si>
  <si>
    <t>2BYS24049</t>
  </si>
  <si>
    <t>42</t>
  </si>
  <si>
    <t>2BYS24050</t>
  </si>
  <si>
    <t>43</t>
  </si>
  <si>
    <t>2BYS24051</t>
  </si>
  <si>
    <t>44</t>
  </si>
  <si>
    <t>2BYS24052</t>
  </si>
  <si>
    <t>45</t>
  </si>
  <si>
    <t>Trt 10</t>
  </si>
  <si>
    <t>2BYS24053</t>
  </si>
  <si>
    <t>46</t>
  </si>
  <si>
    <t>2BYS24054</t>
  </si>
  <si>
    <t>47</t>
  </si>
  <si>
    <t>2BYS24055</t>
  </si>
  <si>
    <t>48</t>
  </si>
  <si>
    <t>2BYS24060</t>
  </si>
  <si>
    <t>53</t>
  </si>
  <si>
    <t>Trt 12</t>
  </si>
  <si>
    <t>2BYS24061</t>
  </si>
  <si>
    <t>54</t>
  </si>
  <si>
    <t>2BYS24062</t>
  </si>
  <si>
    <t>55</t>
  </si>
  <si>
    <t>2BYS24063</t>
  </si>
  <si>
    <t>56</t>
  </si>
  <si>
    <t>2BYS24064</t>
  </si>
  <si>
    <t>57</t>
  </si>
  <si>
    <t>Trt 13</t>
  </si>
  <si>
    <t>2BYS24065</t>
  </si>
  <si>
    <t>58</t>
  </si>
  <si>
    <t>2BYS24066</t>
  </si>
  <si>
    <t>59</t>
  </si>
  <si>
    <t>2BYS24068</t>
  </si>
  <si>
    <t>60</t>
  </si>
  <si>
    <t>2BYS24069</t>
  </si>
  <si>
    <t>61</t>
  </si>
  <si>
    <t>Trt 14</t>
  </si>
  <si>
    <t>2BYS24070</t>
  </si>
  <si>
    <t>62</t>
  </si>
  <si>
    <t>2BYS24071</t>
  </si>
  <si>
    <t>63</t>
  </si>
  <si>
    <t>2BYS24072</t>
  </si>
  <si>
    <t>64</t>
  </si>
  <si>
    <t>2BYS24073</t>
  </si>
  <si>
    <t>65</t>
  </si>
  <si>
    <t>Trt 15</t>
  </si>
  <si>
    <t>2BYS24074</t>
  </si>
  <si>
    <t>66</t>
  </si>
  <si>
    <t>2BYS24075</t>
  </si>
  <si>
    <t>67</t>
  </si>
  <si>
    <t>2BYS24076</t>
  </si>
  <si>
    <t>68</t>
  </si>
  <si>
    <t>2BYS24077</t>
  </si>
  <si>
    <t>69</t>
  </si>
  <si>
    <t>Trt 16</t>
  </si>
  <si>
    <t>2BYS24078</t>
  </si>
  <si>
    <t>70</t>
  </si>
  <si>
    <t>2BYS24079</t>
  </si>
  <si>
    <t>71</t>
  </si>
  <si>
    <t>2BYS24080</t>
  </si>
  <si>
    <t>72</t>
  </si>
  <si>
    <t>2BYS24081</t>
  </si>
  <si>
    <t>73</t>
  </si>
  <si>
    <t>Trt 17</t>
  </si>
  <si>
    <t>2BYS24082</t>
  </si>
  <si>
    <t>74</t>
  </si>
  <si>
    <t>2BYS24083</t>
  </si>
  <si>
    <t>75</t>
  </si>
  <si>
    <t>2BYS24084</t>
  </si>
  <si>
    <t>76</t>
  </si>
  <si>
    <t>2BYS24085</t>
  </si>
  <si>
    <t>77</t>
  </si>
  <si>
    <t>Trt 18</t>
  </si>
  <si>
    <t>2BYS24086</t>
  </si>
  <si>
    <t>78</t>
  </si>
  <si>
    <t>2BYS24087</t>
  </si>
  <si>
    <t>79</t>
  </si>
  <si>
    <t>2BYS24088</t>
  </si>
  <si>
    <t>80</t>
  </si>
  <si>
    <t>Average</t>
  </si>
  <si>
    <t>Treatment name</t>
  </si>
  <si>
    <t>2BYS24119</t>
  </si>
  <si>
    <t>105</t>
  </si>
  <si>
    <t>2BYS24120</t>
  </si>
  <si>
    <t>106</t>
  </si>
  <si>
    <t>2BYS24121</t>
  </si>
  <si>
    <t>107</t>
  </si>
  <si>
    <t>2BYS24122</t>
  </si>
  <si>
    <t>108</t>
  </si>
  <si>
    <t>2BYS24123</t>
  </si>
  <si>
    <t>109</t>
  </si>
  <si>
    <t>2BYS24124</t>
  </si>
  <si>
    <t>110</t>
  </si>
  <si>
    <t>2BYS24125</t>
  </si>
  <si>
    <t>111</t>
  </si>
  <si>
    <t>2BYS24126</t>
  </si>
  <si>
    <t>112</t>
  </si>
  <si>
    <t>2BYS24144</t>
  </si>
  <si>
    <t>129</t>
  </si>
  <si>
    <t>2BYS24145</t>
  </si>
  <si>
    <t>130</t>
  </si>
  <si>
    <t>2BYS24146</t>
  </si>
  <si>
    <t>131</t>
  </si>
  <si>
    <t>2BYS24147</t>
  </si>
  <si>
    <t>132</t>
  </si>
  <si>
    <t>2BYS24127</t>
  </si>
  <si>
    <t>113</t>
  </si>
  <si>
    <t>2BYS24128</t>
  </si>
  <si>
    <t>114</t>
  </si>
  <si>
    <t>2BYS24129</t>
  </si>
  <si>
    <t>115</t>
  </si>
  <si>
    <t>2BYS24130</t>
  </si>
  <si>
    <t>116</t>
  </si>
  <si>
    <t>2BYS24131</t>
  </si>
  <si>
    <t>117</t>
  </si>
  <si>
    <t>2BYS24133</t>
  </si>
  <si>
    <t>118</t>
  </si>
  <si>
    <t>2BYS24134</t>
  </si>
  <si>
    <t>119</t>
  </si>
  <si>
    <t>2BYS24135</t>
  </si>
  <si>
    <t>120</t>
  </si>
  <si>
    <t>2BYS24136</t>
  </si>
  <si>
    <t>121</t>
  </si>
  <si>
    <t>2BYS24137</t>
  </si>
  <si>
    <t>122</t>
  </si>
  <si>
    <t>2BYS24138</t>
  </si>
  <si>
    <t>123</t>
  </si>
  <si>
    <t>2BYS24139</t>
  </si>
  <si>
    <t>124</t>
  </si>
  <si>
    <t>2BYS24140</t>
  </si>
  <si>
    <t>125</t>
  </si>
  <si>
    <t>2BYS24141</t>
  </si>
  <si>
    <t>126</t>
  </si>
  <si>
    <t>2BYS24142</t>
  </si>
  <si>
    <t>127</t>
  </si>
  <si>
    <t>2BYS24143</t>
  </si>
  <si>
    <t>128</t>
  </si>
  <si>
    <t>2BYS24148</t>
  </si>
  <si>
    <t>133</t>
  </si>
  <si>
    <t>2BYS24149</t>
  </si>
  <si>
    <t>134</t>
  </si>
  <si>
    <t>2BYS24150</t>
  </si>
  <si>
    <t>135</t>
  </si>
  <si>
    <t>2BYS24151</t>
  </si>
  <si>
    <t>136</t>
  </si>
  <si>
    <t>2BYS24152</t>
  </si>
  <si>
    <t>137</t>
  </si>
  <si>
    <t>2BYS24153</t>
  </si>
  <si>
    <t>138</t>
  </si>
  <si>
    <t>2BYS24154</t>
  </si>
  <si>
    <t>139</t>
  </si>
  <si>
    <t>2BYS24155</t>
  </si>
  <si>
    <t>140</t>
  </si>
  <si>
    <t>2BYS24156</t>
  </si>
  <si>
    <t>141</t>
  </si>
  <si>
    <t>2BYS24157</t>
  </si>
  <si>
    <t>142</t>
  </si>
  <si>
    <t>2BYS24158</t>
  </si>
  <si>
    <t>143</t>
  </si>
  <si>
    <t>2BYS24159</t>
  </si>
  <si>
    <t>144</t>
  </si>
  <si>
    <t>2BYS24160</t>
  </si>
  <si>
    <t>145</t>
  </si>
  <si>
    <t>2BYS24161</t>
  </si>
  <si>
    <t>146</t>
  </si>
  <si>
    <t>2BYS24162</t>
  </si>
  <si>
    <t>147</t>
  </si>
  <si>
    <t>2BYS24164</t>
  </si>
  <si>
    <t>148</t>
  </si>
  <si>
    <t>2BYS24165</t>
  </si>
  <si>
    <t>149</t>
  </si>
  <si>
    <t>2BYS24166</t>
  </si>
  <si>
    <t>150</t>
  </si>
  <si>
    <t>2BYS24167</t>
  </si>
  <si>
    <t>151</t>
  </si>
  <si>
    <t>2BYS24168</t>
  </si>
  <si>
    <t>152</t>
  </si>
  <si>
    <t>2BYS24169</t>
  </si>
  <si>
    <t>153</t>
  </si>
  <si>
    <t>2BYS24170</t>
  </si>
  <si>
    <t>154</t>
  </si>
  <si>
    <t>2BYS24171</t>
  </si>
  <si>
    <t>155</t>
  </si>
  <si>
    <t>2BYS24172</t>
  </si>
  <si>
    <t>156</t>
  </si>
  <si>
    <t>2BYS24173</t>
  </si>
  <si>
    <t>157</t>
  </si>
  <si>
    <t>2BYS24174</t>
  </si>
  <si>
    <t>158</t>
  </si>
  <si>
    <t>2BYS24175</t>
  </si>
  <si>
    <t>159</t>
  </si>
  <si>
    <t>2BYS24176</t>
  </si>
  <si>
    <t>160</t>
  </si>
  <si>
    <t>Sample Name 1</t>
  </si>
  <si>
    <t>Treatments</t>
  </si>
  <si>
    <t>Sample Name 2</t>
  </si>
  <si>
    <t>Sample Name 3</t>
  </si>
  <si>
    <t>Aqua Regia Total K</t>
  </si>
  <si>
    <t>Total Nitrogen</t>
  </si>
  <si>
    <t>Total Phosphorus</t>
  </si>
  <si>
    <t>Fine Fraction (oven-dried)</t>
  </si>
  <si>
    <t>Gravel Fraction</t>
  </si>
  <si>
    <t>Whole soil (oven-dried)</t>
  </si>
  <si>
    <t>Gravimetric Water Content</t>
  </si>
  <si>
    <t>Collected Soil Volume</t>
  </si>
  <si>
    <t>Bulk Density of collected soil</t>
  </si>
  <si>
    <t>Bulk Density converted</t>
  </si>
  <si>
    <t>Total Organic Carbon per Hectare</t>
  </si>
  <si>
    <t>g</t>
  </si>
  <si>
    <t>cm3</t>
  </si>
  <si>
    <t>g/cm3</t>
  </si>
  <si>
    <t>kg/ha</t>
  </si>
  <si>
    <t>t/ha</t>
  </si>
  <si>
    <t>04/04/2025</t>
  </si>
  <si>
    <t>Rep 1</t>
  </si>
  <si>
    <t>Kweda Demo Plots</t>
  </si>
  <si>
    <t>Rep 2</t>
  </si>
  <si>
    <t>Rep 3</t>
  </si>
  <si>
    <t>Rep 4</t>
  </si>
  <si>
    <t>2ADS25007</t>
  </si>
  <si>
    <t>1</t>
  </si>
  <si>
    <t>Plot 1</t>
  </si>
  <si>
    <t>2ADS25010</t>
  </si>
  <si>
    <t>10</t>
  </si>
  <si>
    <t>Plot 5</t>
  </si>
  <si>
    <t>2ADS25015</t>
  </si>
  <si>
    <t>Plot 10</t>
  </si>
  <si>
    <t>2ADS25018</t>
  </si>
  <si>
    <t>Plot 14</t>
  </si>
  <si>
    <t>2ADS25020</t>
  </si>
  <si>
    <t>Plot 24</t>
  </si>
  <si>
    <t>2ADS25024</t>
  </si>
  <si>
    <t>Plot 28</t>
  </si>
  <si>
    <t>2ADS25025</t>
  </si>
  <si>
    <t>Plot 15</t>
  </si>
  <si>
    <t>0.99.00</t>
  </si>
  <si>
    <t>2ADS25029</t>
  </si>
  <si>
    <t>Plot 19</t>
  </si>
  <si>
    <t>2ADS25011</t>
  </si>
  <si>
    <t>13</t>
  </si>
  <si>
    <t>Plot 6</t>
  </si>
  <si>
    <t>2ADS25014</t>
  </si>
  <si>
    <t>22</t>
  </si>
  <si>
    <t>Plot 9</t>
  </si>
  <si>
    <t>2ADS25023</t>
  </si>
  <si>
    <t>Plot 27</t>
  </si>
  <si>
    <t>2ADS25030</t>
  </si>
  <si>
    <t>Plot 21</t>
  </si>
  <si>
    <t>2ADS25009</t>
  </si>
  <si>
    <t>7</t>
  </si>
  <si>
    <t>Plot 4</t>
  </si>
  <si>
    <t>2ADS25016</t>
  </si>
  <si>
    <t>Plot 11</t>
  </si>
  <si>
    <t>2ADS25019</t>
  </si>
  <si>
    <t>Plot 22</t>
  </si>
  <si>
    <t>2ADS25026</t>
  </si>
  <si>
    <t>Plot 16</t>
  </si>
  <si>
    <t>2ADS25012</t>
  </si>
  <si>
    <t>16</t>
  </si>
  <si>
    <t>Plot 7</t>
  </si>
  <si>
    <t>2ADS25017</t>
  </si>
  <si>
    <t>Plot 12</t>
  </si>
  <si>
    <t>2ADS25021</t>
  </si>
  <si>
    <t>Plot 25</t>
  </si>
  <si>
    <t>2ADS25027</t>
  </si>
  <si>
    <t>Plot 17</t>
  </si>
  <si>
    <t>2ADS25008</t>
  </si>
  <si>
    <t>4</t>
  </si>
  <si>
    <t>Plot 2</t>
  </si>
  <si>
    <t>2ADS25013</t>
  </si>
  <si>
    <t>19</t>
  </si>
  <si>
    <t>Plot 8</t>
  </si>
  <si>
    <t>2ADS25022</t>
  </si>
  <si>
    <t>Plot 26</t>
  </si>
  <si>
    <t>2ADS25028</t>
  </si>
  <si>
    <t>Plot 18</t>
  </si>
  <si>
    <t>Internal Core Diameter = 45 mm</t>
  </si>
  <si>
    <t>External Core diameter = 50 mm</t>
  </si>
  <si>
    <t>Internal diameter of the Cutting tip of probe = 39 mm</t>
  </si>
  <si>
    <t>2ADS25031</t>
  </si>
  <si>
    <t>2</t>
  </si>
  <si>
    <t>GRYW</t>
  </si>
  <si>
    <t>2ADS25034</t>
  </si>
  <si>
    <t>11</t>
  </si>
  <si>
    <t>2ADS25040</t>
  </si>
  <si>
    <t>2ADS25043</t>
  </si>
  <si>
    <t>2ADS25045</t>
  </si>
  <si>
    <t>2ADS25049</t>
  </si>
  <si>
    <t>2ADS25050</t>
  </si>
  <si>
    <t>2ADS25054</t>
  </si>
  <si>
    <t>2ADS25035</t>
  </si>
  <si>
    <t>14</t>
  </si>
  <si>
    <t>35-40</t>
  </si>
  <si>
    <t>2ADS25039</t>
  </si>
  <si>
    <t>23</t>
  </si>
  <si>
    <t>2ADS25048</t>
  </si>
  <si>
    <t>2ADS25055</t>
  </si>
  <si>
    <t>2ADS25033</t>
  </si>
  <si>
    <t>8</t>
  </si>
  <si>
    <t>2ADS25041</t>
  </si>
  <si>
    <t>2ADS25044</t>
  </si>
  <si>
    <t>&lt; 0.10</t>
  </si>
  <si>
    <t>2ADS25051</t>
  </si>
  <si>
    <t>2ADS25037</t>
  </si>
  <si>
    <t>17</t>
  </si>
  <si>
    <t>2ADS25042</t>
  </si>
  <si>
    <t>2ADS25046</t>
  </si>
  <si>
    <t>2ADS25052</t>
  </si>
  <si>
    <t>2ADS25032</t>
  </si>
  <si>
    <t>2ADS25038</t>
  </si>
  <si>
    <t>20</t>
  </si>
  <si>
    <t>2ADS25047</t>
  </si>
  <si>
    <t>2ADS25053</t>
  </si>
  <si>
    <t xml:space="preserve">Lab Number            </t>
  </si>
  <si>
    <t xml:space="preserve">Aqua Regia Total K </t>
  </si>
  <si>
    <t>2AVS25008</t>
  </si>
  <si>
    <t>09/04/2025</t>
  </si>
  <si>
    <t>Kweda Small Plots</t>
  </si>
  <si>
    <t>2AVS25021</t>
  </si>
  <si>
    <t>0.99.0</t>
  </si>
  <si>
    <t>2AVS25037</t>
  </si>
  <si>
    <t>2AVS25046</t>
  </si>
  <si>
    <t>2AVS25016</t>
  </si>
  <si>
    <t>2AVS25026</t>
  </si>
  <si>
    <t>2AVS25033</t>
  </si>
  <si>
    <t>2AVS25050</t>
  </si>
  <si>
    <t>2AVS25007</t>
  </si>
  <si>
    <t>2AVS25025</t>
  </si>
  <si>
    <t>2AVS25039</t>
  </si>
  <si>
    <t>2AVS25045</t>
  </si>
  <si>
    <t>2AVS25011</t>
  </si>
  <si>
    <t>2AVS25028</t>
  </si>
  <si>
    <t>2AVS25035</t>
  </si>
  <si>
    <t>2AVS25049</t>
  </si>
  <si>
    <t>2AVS25014</t>
  </si>
  <si>
    <t>2AVS25019</t>
  </si>
  <si>
    <t>2AVS25040</t>
  </si>
  <si>
    <t>2AVS25051</t>
  </si>
  <si>
    <t>2AVS25010</t>
  </si>
  <si>
    <t>2AVS25022</t>
  </si>
  <si>
    <t>2AVS25038</t>
  </si>
  <si>
    <t>2AVS25052</t>
  </si>
  <si>
    <t>2AVS25013</t>
  </si>
  <si>
    <t>2AVS25023</t>
  </si>
  <si>
    <t>2AVS25041</t>
  </si>
  <si>
    <t>2AVS25047</t>
  </si>
  <si>
    <t>2AVS25009</t>
  </si>
  <si>
    <t>2AVS25020</t>
  </si>
  <si>
    <t>2AVS25032</t>
  </si>
  <si>
    <t>2AVS25044</t>
  </si>
  <si>
    <t>2AVS25012</t>
  </si>
  <si>
    <t>2AVS25024</t>
  </si>
  <si>
    <t>2AVS25031</t>
  </si>
  <si>
    <t>2AVS25048</t>
  </si>
  <si>
    <t>2AVS25015</t>
  </si>
  <si>
    <t>2AVS25027</t>
  </si>
  <si>
    <t>2AVS25034</t>
  </si>
  <si>
    <t>2AVS25053</t>
  </si>
  <si>
    <t>2AVS25017</t>
  </si>
  <si>
    <t>2AVS25029</t>
  </si>
  <si>
    <t>2AVS25042</t>
  </si>
  <si>
    <t>2AVS25054</t>
  </si>
  <si>
    <t>2AVS25018</t>
  </si>
  <si>
    <t>2AVS25030</t>
  </si>
  <si>
    <t>2AVS25043</t>
  </si>
  <si>
    <t>2AVS25055</t>
  </si>
  <si>
    <t>Hydrotalcite (7 t/ha)</t>
  </si>
  <si>
    <t>Agrisilica Chip (0.15 t/ha)</t>
  </si>
  <si>
    <t>ironman gypsum (15 t/ha)</t>
  </si>
  <si>
    <t>Zeolite (30 t/ha)</t>
  </si>
  <si>
    <t>Small Plot Control - Bednar only</t>
  </si>
  <si>
    <t>Ryscape (0.15 t/ha)</t>
  </si>
  <si>
    <t>Carbon Ag (lime/gypsum) 2 t/ha</t>
  </si>
  <si>
    <t>Compost high rate (10 t/ha)</t>
  </si>
  <si>
    <t>Compost low rate (2 t/ha)</t>
  </si>
  <si>
    <t>Compost med rate (5 t/ha)</t>
  </si>
  <si>
    <t>Zeolite (10 t/ha)</t>
  </si>
  <si>
    <t>ironman gypsum (5 t/ha)</t>
  </si>
  <si>
    <t xml:space="preserve">Lab Number     </t>
  </si>
  <si>
    <t>2AVS25057</t>
  </si>
  <si>
    <t>2AVS25071</t>
  </si>
  <si>
    <t>2AVS25086</t>
  </si>
  <si>
    <t>2AVS25095</t>
  </si>
  <si>
    <t>2AVS25065</t>
  </si>
  <si>
    <t>2AVS25076</t>
  </si>
  <si>
    <t>2AVS25083</t>
  </si>
  <si>
    <t>2AVS25105</t>
  </si>
  <si>
    <t>2AVS25056</t>
  </si>
  <si>
    <t>2AVS25075</t>
  </si>
  <si>
    <t>2AVS25088</t>
  </si>
  <si>
    <t>2AVS25094</t>
  </si>
  <si>
    <t>2AVS25060</t>
  </si>
  <si>
    <t>2AVS25078</t>
  </si>
  <si>
    <t>2AVS25085</t>
  </si>
  <si>
    <t>2AVS25104</t>
  </si>
  <si>
    <t>2AVS25063</t>
  </si>
  <si>
    <t>2AVS25069</t>
  </si>
  <si>
    <t>2AVS25089</t>
  </si>
  <si>
    <t>2AVS25106</t>
  </si>
  <si>
    <t>2AVS25059</t>
  </si>
  <si>
    <t>2AVS25072</t>
  </si>
  <si>
    <t>2AVS25087</t>
  </si>
  <si>
    <t>2AVS25107</t>
  </si>
  <si>
    <t>2AVS25062</t>
  </si>
  <si>
    <t>2AVS25073</t>
  </si>
  <si>
    <t>2AVS25090</t>
  </si>
  <si>
    <t>2AVS25096</t>
  </si>
  <si>
    <t>2AVS25058</t>
  </si>
  <si>
    <t>2AVS25070</t>
  </si>
  <si>
    <t>2AVS25082</t>
  </si>
  <si>
    <t>2AVS25093</t>
  </si>
  <si>
    <t>2AVS25061</t>
  </si>
  <si>
    <t>2AVS25074</t>
  </si>
  <si>
    <t>2AVS25081</t>
  </si>
  <si>
    <t>2AVS25103</t>
  </si>
  <si>
    <t>2AVS25064</t>
  </si>
  <si>
    <t>2AVS25077</t>
  </si>
  <si>
    <t>2AVS25084</t>
  </si>
  <si>
    <t>2AVS25108</t>
  </si>
  <si>
    <t>2AVS25066</t>
  </si>
  <si>
    <t>2AVS25079</t>
  </si>
  <si>
    <t>2AVS25091</t>
  </si>
  <si>
    <t>YWBR</t>
  </si>
  <si>
    <t>2AVS25109</t>
  </si>
  <si>
    <t>2AVS25068</t>
  </si>
  <si>
    <t>2AVS25080</t>
  </si>
  <si>
    <t>2AVS25092</t>
  </si>
  <si>
    <t>2AVS25110</t>
  </si>
  <si>
    <t xml:space="preserve">Lab Number              </t>
  </si>
  <si>
    <t>2AFS25008</t>
  </si>
  <si>
    <t>07/04/2025</t>
  </si>
  <si>
    <t>2AFS25021</t>
  </si>
  <si>
    <t>&lt; 0.5</t>
  </si>
  <si>
    <t>2AFS25037</t>
  </si>
  <si>
    <t>2AFS25046</t>
  </si>
  <si>
    <t>&lt; 0.005</t>
  </si>
  <si>
    <t>2AFS25016</t>
  </si>
  <si>
    <t>2AFS25026</t>
  </si>
  <si>
    <t>2AFS25033</t>
  </si>
  <si>
    <t>2AFS25050</t>
  </si>
  <si>
    <t>2AFS25007</t>
  </si>
  <si>
    <t>2AFS25025</t>
  </si>
  <si>
    <t>2AFS25039</t>
  </si>
  <si>
    <t>2AFS25045</t>
  </si>
  <si>
    <t>2AFS25011</t>
  </si>
  <si>
    <t>2AFS25028</t>
  </si>
  <si>
    <t>2AFS25035</t>
  </si>
  <si>
    <t>2AFS25049</t>
  </si>
  <si>
    <t>2AFS25014</t>
  </si>
  <si>
    <t>2AFS25019</t>
  </si>
  <si>
    <t>2AFS25040</t>
  </si>
  <si>
    <t>2AFS25051</t>
  </si>
  <si>
    <t>2AFS25010</t>
  </si>
  <si>
    <t>2AFS25022</t>
  </si>
  <si>
    <t>2AFS25038</t>
  </si>
  <si>
    <t>2AFS25052</t>
  </si>
  <si>
    <t>2AFS25013</t>
  </si>
  <si>
    <t>2AFS25023</t>
  </si>
  <si>
    <t>2AFS25041</t>
  </si>
  <si>
    <t>2AFS25047</t>
  </si>
  <si>
    <t>2AFS25009</t>
  </si>
  <si>
    <t>2AFS25020</t>
  </si>
  <si>
    <t>2AFS25032</t>
  </si>
  <si>
    <t>2AFS25044</t>
  </si>
  <si>
    <t>2AFS25012</t>
  </si>
  <si>
    <t>2AFS25024</t>
  </si>
  <si>
    <t>2AFS25031</t>
  </si>
  <si>
    <t>2AFS25048</t>
  </si>
  <si>
    <t>2AFS25015</t>
  </si>
  <si>
    <t>2AFS25027</t>
  </si>
  <si>
    <t>&lt; 1.00</t>
  </si>
  <si>
    <t>2AFS25034</t>
  </si>
  <si>
    <t>2AFS25053</t>
  </si>
  <si>
    <t>2AFS25017</t>
  </si>
  <si>
    <t>2AFS25029</t>
  </si>
  <si>
    <t>2AFS25042</t>
  </si>
  <si>
    <t>2AFS25054</t>
  </si>
  <si>
    <t>2AFS25018</t>
  </si>
  <si>
    <t>2AFS25030</t>
  </si>
  <si>
    <t>2AFS25043</t>
  </si>
  <si>
    <t>2AFS25055</t>
  </si>
  <si>
    <t>2AFS25056</t>
  </si>
  <si>
    <t>3</t>
  </si>
  <si>
    <t>2AFS25059</t>
  </si>
  <si>
    <t>12</t>
  </si>
  <si>
    <t>2AFS25064</t>
  </si>
  <si>
    <t>2AFS25068</t>
  </si>
  <si>
    <t>2AFS25070</t>
  </si>
  <si>
    <t>2AFS25074</t>
  </si>
  <si>
    <t>2AFS25075</t>
  </si>
  <si>
    <t>2AFS25079</t>
  </si>
  <si>
    <t>2AFS25060</t>
  </si>
  <si>
    <t>15</t>
  </si>
  <si>
    <t>2AFS25063</t>
  </si>
  <si>
    <t>24</t>
  </si>
  <si>
    <t>2AFS25073</t>
  </si>
  <si>
    <t>2AFS25080</t>
  </si>
  <si>
    <t>2AFS25058</t>
  </si>
  <si>
    <t>9</t>
  </si>
  <si>
    <t>2AFS25065</t>
  </si>
  <si>
    <t>2AFS25069</t>
  </si>
  <si>
    <t>2AFS25076</t>
  </si>
  <si>
    <t>2AFS25061</t>
  </si>
  <si>
    <t>18</t>
  </si>
  <si>
    <t>2AFS25066</t>
  </si>
  <si>
    <t>2AFS25071</t>
  </si>
  <si>
    <t>2AFS25077</t>
  </si>
  <si>
    <t>2AFS25057</t>
  </si>
  <si>
    <t>6</t>
  </si>
  <si>
    <t>2AFS25062</t>
  </si>
  <si>
    <t>21</t>
  </si>
  <si>
    <t>2AFS25072</t>
  </si>
  <si>
    <t>2AFS25078</t>
  </si>
  <si>
    <t>North</t>
  </si>
  <si>
    <t>Block D (Rep 4)</t>
  </si>
  <si>
    <t>Block C (Rep 3)</t>
  </si>
  <si>
    <t>Trtmnt #</t>
  </si>
  <si>
    <t>Plot #</t>
  </si>
  <si>
    <t>Fence Side Buffer Zone</t>
  </si>
  <si>
    <t xml:space="preserve">Control - Unripped                                   </t>
  </si>
  <si>
    <t>No experiment area 
(150 m long)</t>
  </si>
  <si>
    <t>200 m</t>
  </si>
  <si>
    <t>2b</t>
  </si>
  <si>
    <t>2a</t>
  </si>
  <si>
    <t>Middle Buffer Zone</t>
  </si>
  <si>
    <t>28 m</t>
  </si>
  <si>
    <t>*wt*</t>
  </si>
  <si>
    <t>FENCE LINE TOWARDS ROAD SIDE</t>
  </si>
  <si>
    <t>Block A (Rep 1)</t>
  </si>
  <si>
    <t>Block B (Rep 2)</t>
  </si>
  <si>
    <t xml:space="preserve">GATEWAY </t>
  </si>
  <si>
    <t>252 m</t>
  </si>
  <si>
    <t>3x 18m headlands</t>
  </si>
  <si>
    <t>FENCE + TREE LINE</t>
  </si>
  <si>
    <t>#</t>
  </si>
  <si>
    <t>Treatment List - (whole site lime t/ha)</t>
  </si>
  <si>
    <t>Small Plot Treatments - all Bednar incorporated</t>
  </si>
  <si>
    <t>Probes/sensors info</t>
  </si>
  <si>
    <t>P1 (10-15 cm)</t>
  </si>
  <si>
    <t>P2 (40-50 cm)</t>
  </si>
  <si>
    <t>P3 (10-15 cm)</t>
  </si>
  <si>
    <t>P4 (40-50 cm)</t>
  </si>
  <si>
    <t>D = Diviner tubes number and location</t>
  </si>
  <si>
    <t>BUFFERS - Bendar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</si>
</sst>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C09]d/mm/yyyy"/>
    <numFmt numFmtId="165" formatCode="0.0"/>
    <numFmt numFmtId="166" formatCode="0.000"/>
    <numFmt numFmtId="167" formatCode="0.000000"/>
  </numFmts>
  <fonts count="3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name val="Arial"/>
      <family val="2"/>
    </font>
    <font>
      <b/>
      <sz val="10"/>
      <name val="Arial"/>
      <family val="2"/>
    </font>
    <font>
      <b/>
      <sz val="14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rgb="FFC00000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0" tint="-0.249977111117893"/>
        <bgColor indexed="64"/>
      </patternFill>
    </fill>
  </fills>
  <borders count="8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/>
      <right style="thin">
        <color indexed="9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Dashed">
        <color rgb="FFC00000"/>
      </left>
      <right/>
      <top/>
      <bottom/>
      <diagonal/>
    </border>
    <border>
      <left/>
      <right style="mediumDashed">
        <color rgb="FFC00000"/>
      </right>
      <top/>
      <bottom/>
      <diagonal/>
    </border>
    <border>
      <left style="mediumDashed">
        <color rgb="FFC00000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mediumDashed">
        <color rgb="FFC00000"/>
      </left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mediumDashed">
        <color rgb="FFC00000"/>
      </bottom>
      <diagonal/>
    </border>
    <border>
      <left/>
      <right/>
      <top style="mediumDashed">
        <color rgb="FFC00000"/>
      </top>
      <bottom/>
      <diagonal/>
    </border>
  </borders>
  <cellStyleXfs count="2">
    <xf numFmtId="0" fontId="0" fillId="0" borderId="0"/>
    <xf numFmtId="0" fontId="5" fillId="0" borderId="0"/>
  </cellStyleXfs>
  <cellXfs count="473">
    <xf numFmtId="0" fontId="0" fillId="0" borderId="0" xfId="0"/>
    <xf numFmtId="0" fontId="5" fillId="0" borderId="0" xfId="1"/>
    <xf numFmtId="0" fontId="6" fillId="0" borderId="0" xfId="1" applyFont="1" applyAlignment="1" applyProtection="1">
      <alignment horizontal="right" vertical="top" wrapText="1" readingOrder="1"/>
      <protection locked="0"/>
    </xf>
    <xf numFmtId="0" fontId="5" fillId="0" borderId="0" xfId="1" applyAlignment="1">
      <alignment horizontal="center" vertical="center"/>
    </xf>
    <xf numFmtId="0" fontId="6" fillId="0" borderId="1" xfId="1" applyFont="1" applyBorder="1" applyAlignment="1" applyProtection="1">
      <alignment horizontal="center" vertical="center" wrapText="1" readingOrder="1"/>
      <protection locked="0"/>
    </xf>
    <xf numFmtId="0" fontId="5" fillId="0" borderId="3" xfId="1" applyBorder="1" applyAlignment="1">
      <alignment horizontal="center" vertical="center"/>
    </xf>
    <xf numFmtId="0" fontId="6" fillId="0" borderId="6" xfId="1" applyFont="1" applyBorder="1" applyAlignment="1" applyProtection="1">
      <alignment horizontal="center" vertical="center" wrapText="1" readingOrder="1"/>
      <protection locked="0"/>
    </xf>
    <xf numFmtId="0" fontId="5" fillId="0" borderId="7" xfId="1" applyBorder="1" applyAlignment="1">
      <alignment horizontal="center" vertical="center"/>
    </xf>
    <xf numFmtId="0" fontId="7" fillId="0" borderId="1" xfId="1" applyFont="1" applyBorder="1" applyAlignment="1" applyProtection="1">
      <alignment horizontal="center" vertical="center" wrapText="1" readingOrder="1"/>
      <protection locked="0"/>
    </xf>
    <xf numFmtId="165" fontId="7" fillId="0" borderId="1" xfId="1" applyNumberFormat="1" applyFont="1" applyBorder="1" applyAlignment="1" applyProtection="1">
      <alignment horizontal="center" vertical="center" wrapText="1" readingOrder="1"/>
      <protection locked="0"/>
    </xf>
    <xf numFmtId="0" fontId="7" fillId="0" borderId="9" xfId="1" applyFont="1" applyBorder="1" applyAlignment="1" applyProtection="1">
      <alignment horizontal="center" vertical="center" wrapText="1" readingOrder="1"/>
      <protection locked="0"/>
    </xf>
    <xf numFmtId="165" fontId="7" fillId="0" borderId="9" xfId="1" applyNumberFormat="1" applyFont="1" applyBorder="1" applyAlignment="1" applyProtection="1">
      <alignment horizontal="center" vertical="center" wrapText="1" readingOrder="1"/>
      <protection locked="0"/>
    </xf>
    <xf numFmtId="0" fontId="5" fillId="0" borderId="11" xfId="1" applyBorder="1" applyAlignment="1">
      <alignment horizontal="center" vertical="center"/>
    </xf>
    <xf numFmtId="0" fontId="7" fillId="0" borderId="6" xfId="1" applyFont="1" applyBorder="1" applyAlignment="1" applyProtection="1">
      <alignment horizontal="center" vertical="center" wrapText="1" readingOrder="1"/>
      <protection locked="0"/>
    </xf>
    <xf numFmtId="165" fontId="7" fillId="0" borderId="6" xfId="1" applyNumberFormat="1" applyFont="1" applyBorder="1" applyAlignment="1" applyProtection="1">
      <alignment horizontal="center" vertical="center" wrapText="1" readingOrder="1"/>
      <protection locked="0"/>
    </xf>
    <xf numFmtId="2" fontId="5" fillId="0" borderId="0" xfId="1" applyNumberFormat="1" applyAlignment="1">
      <alignment horizontal="center" vertical="center"/>
    </xf>
    <xf numFmtId="2" fontId="5" fillId="0" borderId="7" xfId="1" applyNumberFormat="1" applyBorder="1" applyAlignment="1">
      <alignment horizontal="center" vertical="center"/>
    </xf>
    <xf numFmtId="0" fontId="7" fillId="0" borderId="13" xfId="1" applyFont="1" applyBorder="1" applyAlignment="1" applyProtection="1">
      <alignment horizontal="center" vertical="center" wrapText="1" readingOrder="1"/>
      <protection locked="0"/>
    </xf>
    <xf numFmtId="165" fontId="7" fillId="0" borderId="13" xfId="1" applyNumberFormat="1" applyFont="1" applyBorder="1" applyAlignment="1" applyProtection="1">
      <alignment horizontal="center" vertical="center" wrapText="1" readingOrder="1"/>
      <protection locked="0"/>
    </xf>
    <xf numFmtId="49" fontId="5" fillId="0" borderId="3" xfId="1" applyNumberFormat="1" applyBorder="1" applyAlignment="1">
      <alignment horizontal="center" vertical="center"/>
    </xf>
    <xf numFmtId="2" fontId="5" fillId="0" borderId="3" xfId="1" applyNumberFormat="1" applyBorder="1" applyAlignment="1">
      <alignment horizontal="center" vertical="center"/>
    </xf>
    <xf numFmtId="49" fontId="5" fillId="0" borderId="0" xfId="1" applyNumberFormat="1" applyAlignment="1">
      <alignment horizontal="center" vertical="center"/>
    </xf>
    <xf numFmtId="49" fontId="5" fillId="0" borderId="7" xfId="1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165" fontId="10" fillId="2" borderId="23" xfId="0" applyNumberFormat="1" applyFont="1" applyFill="1" applyBorder="1" applyAlignment="1">
      <alignment horizontal="center" vertical="center"/>
    </xf>
    <xf numFmtId="2" fontId="10" fillId="2" borderId="23" xfId="0" applyNumberFormat="1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165" fontId="10" fillId="3" borderId="23" xfId="0" applyNumberFormat="1" applyFont="1" applyFill="1" applyBorder="1" applyAlignment="1">
      <alignment horizontal="center" vertical="center"/>
    </xf>
    <xf numFmtId="2" fontId="10" fillId="3" borderId="23" xfId="0" applyNumberFormat="1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165" fontId="10" fillId="4" borderId="23" xfId="0" applyNumberFormat="1" applyFont="1" applyFill="1" applyBorder="1" applyAlignment="1">
      <alignment horizontal="center" vertical="center"/>
    </xf>
    <xf numFmtId="2" fontId="10" fillId="4" borderId="23" xfId="0" applyNumberFormat="1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center" vertical="center"/>
    </xf>
    <xf numFmtId="165" fontId="10" fillId="5" borderId="23" xfId="0" applyNumberFormat="1" applyFont="1" applyFill="1" applyBorder="1" applyAlignment="1">
      <alignment horizontal="center" vertical="center"/>
    </xf>
    <xf numFmtId="2" fontId="10" fillId="5" borderId="23" xfId="0" applyNumberFormat="1" applyFont="1" applyFill="1" applyBorder="1" applyAlignment="1">
      <alignment horizontal="center" vertical="center"/>
    </xf>
    <xf numFmtId="0" fontId="10" fillId="6" borderId="21" xfId="0" applyFont="1" applyFill="1" applyBorder="1" applyAlignment="1">
      <alignment horizontal="center" vertical="center"/>
    </xf>
    <xf numFmtId="0" fontId="10" fillId="6" borderId="22" xfId="0" applyFont="1" applyFill="1" applyBorder="1" applyAlignment="1">
      <alignment horizontal="center" vertical="center"/>
    </xf>
    <xf numFmtId="165" fontId="10" fillId="6" borderId="23" xfId="0" applyNumberFormat="1" applyFont="1" applyFill="1" applyBorder="1" applyAlignment="1">
      <alignment horizontal="center" vertical="center"/>
    </xf>
    <xf numFmtId="2" fontId="10" fillId="6" borderId="23" xfId="0" applyNumberFormat="1" applyFont="1" applyFill="1" applyBorder="1" applyAlignment="1">
      <alignment horizontal="center" vertical="center"/>
    </xf>
    <xf numFmtId="0" fontId="10" fillId="6" borderId="24" xfId="0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horizontal="center" vertical="center"/>
    </xf>
    <xf numFmtId="165" fontId="10" fillId="6" borderId="26" xfId="0" applyNumberFormat="1" applyFont="1" applyFill="1" applyBorder="1" applyAlignment="1">
      <alignment horizontal="center" vertical="center"/>
    </xf>
    <xf numFmtId="2" fontId="10" fillId="6" borderId="26" xfId="0" applyNumberFormat="1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4" fillId="7" borderId="22" xfId="0" applyFont="1" applyFill="1" applyBorder="1" applyAlignment="1">
      <alignment horizontal="center" vertical="center"/>
    </xf>
    <xf numFmtId="165" fontId="4" fillId="7" borderId="22" xfId="0" applyNumberFormat="1" applyFont="1" applyFill="1" applyBorder="1" applyAlignment="1">
      <alignment horizontal="center" vertical="center"/>
    </xf>
    <xf numFmtId="2" fontId="4" fillId="7" borderId="22" xfId="0" applyNumberFormat="1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165" fontId="4" fillId="8" borderId="22" xfId="0" applyNumberFormat="1" applyFont="1" applyFill="1" applyBorder="1" applyAlignment="1">
      <alignment horizontal="center" vertical="center"/>
    </xf>
    <xf numFmtId="2" fontId="4" fillId="8" borderId="22" xfId="0" applyNumberFormat="1" applyFont="1" applyFill="1" applyBorder="1" applyAlignment="1">
      <alignment horizontal="center" vertical="center"/>
    </xf>
    <xf numFmtId="0" fontId="4" fillId="9" borderId="22" xfId="0" applyFont="1" applyFill="1" applyBorder="1" applyAlignment="1">
      <alignment horizontal="center" vertical="center"/>
    </xf>
    <xf numFmtId="165" fontId="4" fillId="9" borderId="22" xfId="0" applyNumberFormat="1" applyFont="1" applyFill="1" applyBorder="1" applyAlignment="1">
      <alignment horizontal="center" vertical="center"/>
    </xf>
    <xf numFmtId="2" fontId="4" fillId="9" borderId="22" xfId="0" applyNumberFormat="1" applyFont="1" applyFill="1" applyBorder="1" applyAlignment="1">
      <alignment horizontal="center" vertical="center"/>
    </xf>
    <xf numFmtId="0" fontId="4" fillId="10" borderId="22" xfId="0" applyFont="1" applyFill="1" applyBorder="1" applyAlignment="1">
      <alignment horizontal="center" vertical="center"/>
    </xf>
    <xf numFmtId="165" fontId="4" fillId="10" borderId="22" xfId="0" applyNumberFormat="1" applyFont="1" applyFill="1" applyBorder="1" applyAlignment="1">
      <alignment horizontal="center" vertical="center"/>
    </xf>
    <xf numFmtId="2" fontId="4" fillId="10" borderId="22" xfId="0" applyNumberFormat="1" applyFont="1" applyFill="1" applyBorder="1" applyAlignment="1">
      <alignment horizontal="center" vertical="center"/>
    </xf>
    <xf numFmtId="0" fontId="4" fillId="11" borderId="22" xfId="0" applyFont="1" applyFill="1" applyBorder="1" applyAlignment="1">
      <alignment horizontal="center" vertical="center"/>
    </xf>
    <xf numFmtId="165" fontId="4" fillId="11" borderId="22" xfId="0" applyNumberFormat="1" applyFont="1" applyFill="1" applyBorder="1" applyAlignment="1">
      <alignment horizontal="center" vertical="center"/>
    </xf>
    <xf numFmtId="2" fontId="4" fillId="11" borderId="22" xfId="0" applyNumberFormat="1" applyFont="1" applyFill="1" applyBorder="1" applyAlignment="1">
      <alignment horizontal="center" vertical="center"/>
    </xf>
    <xf numFmtId="0" fontId="4" fillId="12" borderId="22" xfId="0" applyFont="1" applyFill="1" applyBorder="1" applyAlignment="1">
      <alignment horizontal="center" vertical="center"/>
    </xf>
    <xf numFmtId="165" fontId="4" fillId="12" borderId="22" xfId="0" applyNumberFormat="1" applyFont="1" applyFill="1" applyBorder="1" applyAlignment="1">
      <alignment horizontal="center" vertical="center"/>
    </xf>
    <xf numFmtId="2" fontId="4" fillId="12" borderId="22" xfId="0" applyNumberFormat="1" applyFont="1" applyFill="1" applyBorder="1" applyAlignment="1">
      <alignment horizontal="center" vertical="center"/>
    </xf>
    <xf numFmtId="0" fontId="4" fillId="13" borderId="22" xfId="0" applyFont="1" applyFill="1" applyBorder="1" applyAlignment="1">
      <alignment horizontal="center" vertical="center"/>
    </xf>
    <xf numFmtId="165" fontId="4" fillId="13" borderId="22" xfId="0" applyNumberFormat="1" applyFont="1" applyFill="1" applyBorder="1" applyAlignment="1">
      <alignment horizontal="center" vertical="center"/>
    </xf>
    <xf numFmtId="2" fontId="4" fillId="13" borderId="22" xfId="0" applyNumberFormat="1" applyFont="1" applyFill="1" applyBorder="1" applyAlignment="1">
      <alignment horizontal="center" vertical="center"/>
    </xf>
    <xf numFmtId="0" fontId="4" fillId="14" borderId="22" xfId="0" applyFont="1" applyFill="1" applyBorder="1" applyAlignment="1">
      <alignment horizontal="center" vertical="center"/>
    </xf>
    <xf numFmtId="165" fontId="4" fillId="14" borderId="22" xfId="0" applyNumberFormat="1" applyFont="1" applyFill="1" applyBorder="1" applyAlignment="1">
      <alignment horizontal="center" vertical="center"/>
    </xf>
    <xf numFmtId="2" fontId="4" fillId="14" borderId="22" xfId="0" applyNumberFormat="1" applyFont="1" applyFill="1" applyBorder="1" applyAlignment="1">
      <alignment horizontal="center" vertical="center"/>
    </xf>
    <xf numFmtId="0" fontId="4" fillId="15" borderId="22" xfId="0" applyFont="1" applyFill="1" applyBorder="1" applyAlignment="1">
      <alignment horizontal="center" vertical="center"/>
    </xf>
    <xf numFmtId="165" fontId="4" fillId="15" borderId="22" xfId="0" applyNumberFormat="1" applyFont="1" applyFill="1" applyBorder="1" applyAlignment="1">
      <alignment horizontal="center" vertical="center"/>
    </xf>
    <xf numFmtId="2" fontId="4" fillId="15" borderId="22" xfId="0" applyNumberFormat="1" applyFont="1" applyFill="1" applyBorder="1" applyAlignment="1">
      <alignment horizontal="center" vertical="center"/>
    </xf>
    <xf numFmtId="0" fontId="4" fillId="16" borderId="22" xfId="0" applyFont="1" applyFill="1" applyBorder="1" applyAlignment="1">
      <alignment horizontal="center" vertical="center"/>
    </xf>
    <xf numFmtId="165" fontId="4" fillId="16" borderId="22" xfId="0" applyNumberFormat="1" applyFont="1" applyFill="1" applyBorder="1" applyAlignment="1">
      <alignment horizontal="center" vertical="center"/>
    </xf>
    <xf numFmtId="2" fontId="4" fillId="16" borderId="22" xfId="0" applyNumberFormat="1" applyFont="1" applyFill="1" applyBorder="1" applyAlignment="1">
      <alignment horizontal="center" vertical="center"/>
    </xf>
    <xf numFmtId="0" fontId="4" fillId="17" borderId="22" xfId="0" applyFont="1" applyFill="1" applyBorder="1" applyAlignment="1">
      <alignment horizontal="center" vertical="center"/>
    </xf>
    <xf numFmtId="165" fontId="4" fillId="17" borderId="22" xfId="0" applyNumberFormat="1" applyFont="1" applyFill="1" applyBorder="1" applyAlignment="1">
      <alignment horizontal="center" vertical="center"/>
    </xf>
    <xf numFmtId="2" fontId="4" fillId="17" borderId="22" xfId="0" applyNumberFormat="1" applyFont="1" applyFill="1" applyBorder="1" applyAlignment="1">
      <alignment horizontal="center" vertical="center"/>
    </xf>
    <xf numFmtId="0" fontId="4" fillId="18" borderId="22" xfId="0" applyFont="1" applyFill="1" applyBorder="1" applyAlignment="1">
      <alignment horizontal="center" vertical="center"/>
    </xf>
    <xf numFmtId="165" fontId="4" fillId="18" borderId="22" xfId="0" applyNumberFormat="1" applyFont="1" applyFill="1" applyBorder="1" applyAlignment="1">
      <alignment horizontal="center" vertical="center"/>
    </xf>
    <xf numFmtId="2" fontId="4" fillId="18" borderId="2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 vertical="center"/>
    </xf>
    <xf numFmtId="49" fontId="0" fillId="19" borderId="0" xfId="0" applyNumberFormat="1" applyFill="1" applyAlignment="1">
      <alignment horizontal="center" vertical="center"/>
    </xf>
    <xf numFmtId="0" fontId="0" fillId="19" borderId="0" xfId="0" applyFill="1" applyAlignment="1">
      <alignment horizontal="center" vertical="center"/>
    </xf>
    <xf numFmtId="0" fontId="0" fillId="20" borderId="0" xfId="0" applyFill="1" applyAlignment="1">
      <alignment horizontal="center" vertical="center"/>
    </xf>
    <xf numFmtId="0" fontId="0" fillId="21" borderId="0" xfId="0" applyFill="1" applyAlignment="1">
      <alignment horizontal="center" vertical="center"/>
    </xf>
    <xf numFmtId="0" fontId="0" fillId="22" borderId="0" xfId="0" applyFill="1" applyAlignment="1">
      <alignment horizontal="center" vertical="center"/>
    </xf>
    <xf numFmtId="0" fontId="0" fillId="22" borderId="7" xfId="0" applyFill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1" fillId="11" borderId="22" xfId="0" applyFont="1" applyFill="1" applyBorder="1" applyAlignment="1">
      <alignment horizontal="center" vertical="center"/>
    </xf>
    <xf numFmtId="0" fontId="5" fillId="23" borderId="0" xfId="1" applyFill="1"/>
    <xf numFmtId="0" fontId="6" fillId="0" borderId="32" xfId="1" applyFont="1" applyBorder="1" applyAlignment="1" applyProtection="1">
      <alignment vertical="top" wrapText="1" readingOrder="1"/>
      <protection locked="0"/>
    </xf>
    <xf numFmtId="0" fontId="6" fillId="23" borderId="33" xfId="1" applyFont="1" applyFill="1" applyBorder="1" applyAlignment="1" applyProtection="1">
      <alignment horizontal="center" vertical="center" wrapText="1" readingOrder="1"/>
      <protection locked="0"/>
    </xf>
    <xf numFmtId="0" fontId="5" fillId="23" borderId="0" xfId="1" applyFill="1" applyAlignment="1">
      <alignment horizontal="center" vertical="center"/>
    </xf>
    <xf numFmtId="0" fontId="5" fillId="23" borderId="30" xfId="1" applyFill="1" applyBorder="1"/>
    <xf numFmtId="0" fontId="5" fillId="23" borderId="34" xfId="1" applyFill="1" applyBorder="1" applyAlignment="1">
      <alignment horizontal="center" vertical="center"/>
    </xf>
    <xf numFmtId="0" fontId="7" fillId="23" borderId="34" xfId="1" applyFont="1" applyFill="1" applyBorder="1" applyAlignment="1" applyProtection="1">
      <alignment horizontal="center" vertical="center" wrapText="1" readingOrder="1"/>
      <protection locked="0"/>
    </xf>
    <xf numFmtId="0" fontId="5" fillId="23" borderId="34" xfId="1" applyFill="1" applyBorder="1"/>
    <xf numFmtId="0" fontId="5" fillId="23" borderId="18" xfId="1" applyFill="1" applyBorder="1"/>
    <xf numFmtId="0" fontId="7" fillId="23" borderId="0" xfId="1" applyFont="1" applyFill="1" applyAlignment="1" applyProtection="1">
      <alignment horizontal="center" vertical="center" wrapText="1" readingOrder="1"/>
      <protection locked="0"/>
    </xf>
    <xf numFmtId="0" fontId="5" fillId="23" borderId="35" xfId="1" applyFill="1" applyBorder="1"/>
    <xf numFmtId="0" fontId="5" fillId="23" borderId="7" xfId="1" applyFill="1" applyBorder="1" applyAlignment="1">
      <alignment horizontal="center" vertical="center"/>
    </xf>
    <xf numFmtId="0" fontId="7" fillId="23" borderId="7" xfId="1" applyFont="1" applyFill="1" applyBorder="1" applyAlignment="1" applyProtection="1">
      <alignment horizontal="center" vertical="center" wrapText="1" readingOrder="1"/>
      <protection locked="0"/>
    </xf>
    <xf numFmtId="0" fontId="5" fillId="23" borderId="7" xfId="1" applyFill="1" applyBorder="1"/>
    <xf numFmtId="0" fontId="5" fillId="23" borderId="36" xfId="1" applyFill="1" applyBorder="1"/>
    <xf numFmtId="0" fontId="5" fillId="23" borderId="3" xfId="1" applyFill="1" applyBorder="1" applyAlignment="1">
      <alignment horizontal="center" vertical="center"/>
    </xf>
    <xf numFmtId="0" fontId="7" fillId="23" borderId="3" xfId="1" applyFont="1" applyFill="1" applyBorder="1" applyAlignment="1" applyProtection="1">
      <alignment horizontal="center" vertical="center" wrapText="1" readingOrder="1"/>
      <protection locked="0"/>
    </xf>
    <xf numFmtId="0" fontId="5" fillId="23" borderId="3" xfId="1" applyFill="1" applyBorder="1"/>
    <xf numFmtId="0" fontId="5" fillId="23" borderId="37" xfId="1" applyFill="1" applyBorder="1"/>
    <xf numFmtId="0" fontId="5" fillId="23" borderId="38" xfId="1" applyFill="1" applyBorder="1" applyAlignment="1">
      <alignment horizontal="center" vertical="center"/>
    </xf>
    <xf numFmtId="0" fontId="7" fillId="23" borderId="38" xfId="1" applyFont="1" applyFill="1" applyBorder="1" applyAlignment="1" applyProtection="1">
      <alignment horizontal="center" vertical="center" wrapText="1" readingOrder="1"/>
      <protection locked="0"/>
    </xf>
    <xf numFmtId="0" fontId="5" fillId="23" borderId="38" xfId="1" applyFill="1" applyBorder="1"/>
    <xf numFmtId="0" fontId="5" fillId="24" borderId="30" xfId="1" applyFill="1" applyBorder="1"/>
    <xf numFmtId="0" fontId="5" fillId="24" borderId="34" xfId="1" applyFill="1" applyBorder="1" applyAlignment="1">
      <alignment horizontal="center" vertical="center"/>
    </xf>
    <xf numFmtId="0" fontId="7" fillId="24" borderId="34" xfId="1" applyFont="1" applyFill="1" applyBorder="1" applyAlignment="1" applyProtection="1">
      <alignment horizontal="center" vertical="center" wrapText="1" readingOrder="1"/>
      <protection locked="0"/>
    </xf>
    <xf numFmtId="0" fontId="5" fillId="24" borderId="34" xfId="1" applyFill="1" applyBorder="1"/>
    <xf numFmtId="0" fontId="5" fillId="24" borderId="18" xfId="1" applyFill="1" applyBorder="1"/>
    <xf numFmtId="0" fontId="5" fillId="24" borderId="0" xfId="1" applyFill="1" applyAlignment="1">
      <alignment horizontal="center" vertical="center"/>
    </xf>
    <xf numFmtId="0" fontId="7" fillId="24" borderId="0" xfId="1" applyFont="1" applyFill="1" applyAlignment="1" applyProtection="1">
      <alignment horizontal="center" vertical="center" wrapText="1" readingOrder="1"/>
      <protection locked="0"/>
    </xf>
    <xf numFmtId="0" fontId="5" fillId="24" borderId="0" xfId="1" applyFill="1"/>
    <xf numFmtId="0" fontId="5" fillId="24" borderId="35" xfId="1" applyFill="1" applyBorder="1"/>
    <xf numFmtId="0" fontId="5" fillId="24" borderId="7" xfId="1" applyFill="1" applyBorder="1" applyAlignment="1">
      <alignment horizontal="center" vertical="center"/>
    </xf>
    <xf numFmtId="0" fontId="7" fillId="24" borderId="7" xfId="1" applyFont="1" applyFill="1" applyBorder="1" applyAlignment="1" applyProtection="1">
      <alignment horizontal="center" vertical="center" wrapText="1" readingOrder="1"/>
      <protection locked="0"/>
    </xf>
    <xf numFmtId="0" fontId="5" fillId="24" borderId="7" xfId="1" applyFill="1" applyBorder="1"/>
    <xf numFmtId="0" fontId="5" fillId="24" borderId="36" xfId="1" applyFill="1" applyBorder="1"/>
    <xf numFmtId="0" fontId="5" fillId="24" borderId="3" xfId="1" applyFill="1" applyBorder="1" applyAlignment="1">
      <alignment horizontal="center" vertical="center"/>
    </xf>
    <xf numFmtId="0" fontId="7" fillId="24" borderId="3" xfId="1" applyFont="1" applyFill="1" applyBorder="1" applyAlignment="1" applyProtection="1">
      <alignment horizontal="center" vertical="center" wrapText="1" readingOrder="1"/>
      <protection locked="0"/>
    </xf>
    <xf numFmtId="0" fontId="5" fillId="24" borderId="3" xfId="1" applyFill="1" applyBorder="1"/>
    <xf numFmtId="0" fontId="5" fillId="24" borderId="37" xfId="1" applyFill="1" applyBorder="1"/>
    <xf numFmtId="0" fontId="5" fillId="24" borderId="38" xfId="1" applyFill="1" applyBorder="1" applyAlignment="1">
      <alignment horizontal="center" vertical="center"/>
    </xf>
    <xf numFmtId="0" fontId="7" fillId="24" borderId="38" xfId="1" applyFont="1" applyFill="1" applyBorder="1" applyAlignment="1" applyProtection="1">
      <alignment horizontal="center" vertical="center" wrapText="1" readingOrder="1"/>
      <protection locked="0"/>
    </xf>
    <xf numFmtId="0" fontId="5" fillId="24" borderId="38" xfId="1" applyFill="1" applyBorder="1"/>
    <xf numFmtId="0" fontId="5" fillId="2" borderId="30" xfId="1" applyFill="1" applyBorder="1"/>
    <xf numFmtId="0" fontId="5" fillId="2" borderId="34" xfId="1" applyFill="1" applyBorder="1" applyAlignment="1">
      <alignment horizontal="center" vertical="center"/>
    </xf>
    <xf numFmtId="0" fontId="7" fillId="2" borderId="34" xfId="1" applyFont="1" applyFill="1" applyBorder="1" applyAlignment="1" applyProtection="1">
      <alignment horizontal="center" vertical="center" wrapText="1" readingOrder="1"/>
      <protection locked="0"/>
    </xf>
    <xf numFmtId="0" fontId="5" fillId="2" borderId="34" xfId="1" applyFill="1" applyBorder="1"/>
    <xf numFmtId="0" fontId="5" fillId="2" borderId="18" xfId="1" applyFill="1" applyBorder="1"/>
    <xf numFmtId="0" fontId="5" fillId="2" borderId="0" xfId="1" applyFill="1" applyAlignment="1">
      <alignment horizontal="center" vertical="center"/>
    </xf>
    <xf numFmtId="0" fontId="7" fillId="2" borderId="0" xfId="1" applyFont="1" applyFill="1" applyAlignment="1" applyProtection="1">
      <alignment horizontal="center" vertical="center" wrapText="1" readingOrder="1"/>
      <protection locked="0"/>
    </xf>
    <xf numFmtId="0" fontId="5" fillId="2" borderId="0" xfId="1" applyFill="1"/>
    <xf numFmtId="0" fontId="5" fillId="2" borderId="35" xfId="1" applyFill="1" applyBorder="1"/>
    <xf numFmtId="0" fontId="5" fillId="2" borderId="7" xfId="1" applyFill="1" applyBorder="1" applyAlignment="1">
      <alignment horizontal="center" vertical="center"/>
    </xf>
    <xf numFmtId="0" fontId="7" fillId="2" borderId="7" xfId="1" applyFont="1" applyFill="1" applyBorder="1" applyAlignment="1" applyProtection="1">
      <alignment horizontal="center" vertical="center" wrapText="1" readingOrder="1"/>
      <protection locked="0"/>
    </xf>
    <xf numFmtId="0" fontId="5" fillId="2" borderId="7" xfId="1" applyFill="1" applyBorder="1"/>
    <xf numFmtId="0" fontId="5" fillId="2" borderId="36" xfId="1" applyFill="1" applyBorder="1"/>
    <xf numFmtId="0" fontId="5" fillId="2" borderId="3" xfId="1" applyFill="1" applyBorder="1" applyAlignment="1">
      <alignment horizontal="center" vertical="center"/>
    </xf>
    <xf numFmtId="0" fontId="7" fillId="2" borderId="3" xfId="1" applyFont="1" applyFill="1" applyBorder="1" applyAlignment="1" applyProtection="1">
      <alignment horizontal="center" vertical="center" wrapText="1" readingOrder="1"/>
      <protection locked="0"/>
    </xf>
    <xf numFmtId="0" fontId="5" fillId="2" borderId="3" xfId="1" applyFill="1" applyBorder="1"/>
    <xf numFmtId="0" fontId="5" fillId="2" borderId="37" xfId="1" applyFill="1" applyBorder="1"/>
    <xf numFmtId="0" fontId="5" fillId="2" borderId="38" xfId="1" applyFill="1" applyBorder="1" applyAlignment="1">
      <alignment horizontal="center" vertical="center"/>
    </xf>
    <xf numFmtId="0" fontId="7" fillId="2" borderId="38" xfId="1" applyFont="1" applyFill="1" applyBorder="1" applyAlignment="1" applyProtection="1">
      <alignment horizontal="center" vertical="center" wrapText="1" readingOrder="1"/>
      <protection locked="0"/>
    </xf>
    <xf numFmtId="0" fontId="5" fillId="2" borderId="38" xfId="1" applyFill="1" applyBorder="1"/>
    <xf numFmtId="0" fontId="14" fillId="23" borderId="3" xfId="0" applyFont="1" applyFill="1" applyBorder="1" applyAlignment="1">
      <alignment horizontal="center" vertical="center"/>
    </xf>
    <xf numFmtId="0" fontId="14" fillId="2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4" fillId="23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5" fillId="23" borderId="0" xfId="0" applyFont="1" applyFill="1" applyAlignment="1">
      <alignment horizontal="center" vertical="center"/>
    </xf>
    <xf numFmtId="0" fontId="15" fillId="23" borderId="7" xfId="0" applyFont="1" applyFill="1" applyBorder="1" applyAlignment="1">
      <alignment horizontal="center" vertical="center"/>
    </xf>
    <xf numFmtId="2" fontId="0" fillId="0" borderId="42" xfId="0" applyNumberForma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4" fillId="23" borderId="43" xfId="0" applyFont="1" applyFill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0" fillId="0" borderId="43" xfId="0" applyBorder="1"/>
    <xf numFmtId="0" fontId="15" fillId="23" borderId="43" xfId="0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5" fillId="26" borderId="0" xfId="0" applyFont="1" applyFill="1" applyAlignment="1">
      <alignment horizontal="center" vertical="center"/>
    </xf>
    <xf numFmtId="0" fontId="0" fillId="26" borderId="0" xfId="0" applyFill="1" applyAlignment="1">
      <alignment horizontal="center" vertical="center"/>
    </xf>
    <xf numFmtId="49" fontId="15" fillId="23" borderId="0" xfId="0" applyNumberFormat="1" applyFont="1" applyFill="1" applyAlignment="1">
      <alignment horizontal="center" vertical="center"/>
    </xf>
    <xf numFmtId="165" fontId="15" fillId="23" borderId="0" xfId="0" applyNumberFormat="1" applyFont="1" applyFill="1" applyAlignment="1">
      <alignment horizontal="center" vertical="center"/>
    </xf>
    <xf numFmtId="166" fontId="15" fillId="23" borderId="0" xfId="0" applyNumberFormat="1" applyFont="1" applyFill="1" applyAlignment="1">
      <alignment horizontal="center" vertical="center"/>
    </xf>
    <xf numFmtId="49" fontId="15" fillId="23" borderId="43" xfId="0" applyNumberFormat="1" applyFont="1" applyFill="1" applyBorder="1" applyAlignment="1">
      <alignment horizontal="center" vertical="center"/>
    </xf>
    <xf numFmtId="165" fontId="15" fillId="23" borderId="43" xfId="0" applyNumberFormat="1" applyFont="1" applyFill="1" applyBorder="1" applyAlignment="1">
      <alignment horizontal="center" vertical="center"/>
    </xf>
    <xf numFmtId="166" fontId="15" fillId="23" borderId="43" xfId="0" applyNumberFormat="1" applyFont="1" applyFill="1" applyBorder="1" applyAlignment="1">
      <alignment horizontal="center" vertical="center"/>
    </xf>
    <xf numFmtId="0" fontId="0" fillId="23" borderId="0" xfId="0" applyFill="1"/>
    <xf numFmtId="0" fontId="0" fillId="23" borderId="0" xfId="0" applyFill="1" applyAlignment="1">
      <alignment wrapText="1"/>
    </xf>
    <xf numFmtId="0" fontId="0" fillId="23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3" fillId="23" borderId="11" xfId="0" applyFont="1" applyFill="1" applyBorder="1" applyAlignment="1">
      <alignment horizontal="center" vertical="center"/>
    </xf>
    <xf numFmtId="0" fontId="0" fillId="23" borderId="11" xfId="0" applyFill="1" applyBorder="1"/>
    <xf numFmtId="0" fontId="3" fillId="5" borderId="44" xfId="0" applyFont="1" applyFill="1" applyBorder="1" applyAlignment="1">
      <alignment horizontal="center" vertical="center" wrapText="1"/>
    </xf>
    <xf numFmtId="165" fontId="0" fillId="5" borderId="11" xfId="0" applyNumberFormat="1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3" fillId="25" borderId="44" xfId="0" applyFont="1" applyFill="1" applyBorder="1" applyAlignment="1">
      <alignment horizontal="center" vertical="center" wrapText="1"/>
    </xf>
    <xf numFmtId="2" fontId="0" fillId="25" borderId="11" xfId="0" applyNumberFormat="1" applyFill="1" applyBorder="1" applyAlignment="1">
      <alignment horizontal="center" vertical="center"/>
    </xf>
    <xf numFmtId="0" fontId="0" fillId="25" borderId="11" xfId="0" applyFill="1" applyBorder="1" applyAlignment="1">
      <alignment horizontal="center" vertical="center"/>
    </xf>
    <xf numFmtId="14" fontId="15" fillId="23" borderId="0" xfId="0" applyNumberFormat="1" applyFont="1" applyFill="1" applyAlignment="1">
      <alignment horizontal="center" vertical="center"/>
    </xf>
    <xf numFmtId="0" fontId="0" fillId="23" borderId="11" xfId="0" applyFill="1" applyBorder="1" applyAlignment="1">
      <alignment horizontal="center" vertical="center"/>
    </xf>
    <xf numFmtId="167" fontId="0" fillId="25" borderId="11" xfId="0" applyNumberFormat="1" applyFill="1" applyBorder="1" applyAlignment="1">
      <alignment horizontal="center" vertical="center"/>
    </xf>
    <xf numFmtId="0" fontId="3" fillId="23" borderId="43" xfId="0" applyFont="1" applyFill="1" applyBorder="1" applyAlignment="1">
      <alignment horizontal="center" vertical="center"/>
    </xf>
    <xf numFmtId="0" fontId="3" fillId="23" borderId="45" xfId="0" applyFont="1" applyFill="1" applyBorder="1" applyAlignment="1">
      <alignment horizontal="center" vertical="center" wrapText="1"/>
    </xf>
    <xf numFmtId="0" fontId="3" fillId="23" borderId="11" xfId="0" applyFont="1" applyFill="1" applyBorder="1" applyAlignment="1">
      <alignment horizontal="center" vertical="center" wrapText="1"/>
    </xf>
    <xf numFmtId="0" fontId="3" fillId="23" borderId="43" xfId="0" applyFont="1" applyFill="1" applyBorder="1" applyAlignment="1">
      <alignment horizontal="center" vertical="center" wrapText="1"/>
    </xf>
    <xf numFmtId="0" fontId="3" fillId="23" borderId="0" xfId="0" applyFont="1" applyFill="1" applyAlignment="1">
      <alignment horizontal="center" vertical="center"/>
    </xf>
    <xf numFmtId="0" fontId="0" fillId="23" borderId="45" xfId="0" applyFill="1" applyBorder="1" applyAlignment="1">
      <alignment horizontal="center" vertical="center"/>
    </xf>
    <xf numFmtId="0" fontId="0" fillId="23" borderId="3" xfId="0" applyFill="1" applyBorder="1" applyAlignment="1">
      <alignment horizontal="center" vertical="center"/>
    </xf>
    <xf numFmtId="2" fontId="0" fillId="23" borderId="0" xfId="0" applyNumberFormat="1" applyFill="1" applyAlignment="1">
      <alignment horizontal="center" vertical="center"/>
    </xf>
    <xf numFmtId="2" fontId="0" fillId="23" borderId="46" xfId="0" applyNumberFormat="1" applyFill="1" applyBorder="1" applyAlignment="1">
      <alignment horizontal="center" vertical="center"/>
    </xf>
    <xf numFmtId="165" fontId="0" fillId="23" borderId="0" xfId="0" applyNumberFormat="1" applyFill="1" applyAlignment="1">
      <alignment horizontal="center" vertical="center"/>
    </xf>
    <xf numFmtId="2" fontId="0" fillId="23" borderId="47" xfId="0" applyNumberFormat="1" applyFill="1" applyBorder="1" applyAlignment="1">
      <alignment horizontal="center" vertical="center"/>
    </xf>
    <xf numFmtId="0" fontId="0" fillId="23" borderId="43" xfId="0" applyFill="1" applyBorder="1" applyAlignment="1">
      <alignment horizontal="center" vertical="center"/>
    </xf>
    <xf numFmtId="2" fontId="0" fillId="23" borderId="43" xfId="0" applyNumberFormat="1" applyFill="1" applyBorder="1" applyAlignment="1">
      <alignment horizontal="center" vertical="center"/>
    </xf>
    <xf numFmtId="2" fontId="0" fillId="23" borderId="48" xfId="0" applyNumberFormat="1" applyFill="1" applyBorder="1" applyAlignment="1">
      <alignment horizontal="center" vertical="center"/>
    </xf>
    <xf numFmtId="165" fontId="0" fillId="23" borderId="43" xfId="0" applyNumberFormat="1" applyFill="1" applyBorder="1" applyAlignment="1">
      <alignment horizontal="center" vertical="center"/>
    </xf>
    <xf numFmtId="0" fontId="0" fillId="23" borderId="43" xfId="0" applyFill="1" applyBorder="1"/>
    <xf numFmtId="2" fontId="0" fillId="23" borderId="3" xfId="0" applyNumberFormat="1" applyFill="1" applyBorder="1" applyAlignment="1">
      <alignment horizontal="center" vertical="center"/>
    </xf>
    <xf numFmtId="165" fontId="0" fillId="23" borderId="3" xfId="0" applyNumberFormat="1" applyFill="1" applyBorder="1" applyAlignment="1">
      <alignment horizontal="center" vertical="center"/>
    </xf>
    <xf numFmtId="14" fontId="0" fillId="23" borderId="0" xfId="0" applyNumberFormat="1" applyFill="1" applyAlignment="1">
      <alignment horizontal="center" vertical="center"/>
    </xf>
    <xf numFmtId="2" fontId="0" fillId="23" borderId="0" xfId="0" applyNumberFormat="1" applyFill="1"/>
    <xf numFmtId="2" fontId="0" fillId="23" borderId="11" xfId="0" applyNumberFormat="1" applyFill="1" applyBorder="1" applyAlignment="1">
      <alignment horizontal="center" vertical="center"/>
    </xf>
    <xf numFmtId="0" fontId="3" fillId="23" borderId="45" xfId="0" applyFont="1" applyFill="1" applyBorder="1" applyAlignment="1">
      <alignment horizontal="center" vertical="center"/>
    </xf>
    <xf numFmtId="0" fontId="0" fillId="23" borderId="47" xfId="0" applyFill="1" applyBorder="1" applyAlignment="1">
      <alignment horizontal="center" vertical="center"/>
    </xf>
    <xf numFmtId="0" fontId="0" fillId="23" borderId="48" xfId="0" applyFill="1" applyBorder="1" applyAlignment="1">
      <alignment horizontal="center" vertical="center"/>
    </xf>
    <xf numFmtId="0" fontId="0" fillId="23" borderId="46" xfId="0" applyFill="1" applyBorder="1" applyAlignment="1">
      <alignment horizontal="center" vertical="center"/>
    </xf>
    <xf numFmtId="0" fontId="3" fillId="25" borderId="0" xfId="0" applyFont="1" applyFill="1" applyAlignment="1">
      <alignment horizontal="center" vertical="center"/>
    </xf>
    <xf numFmtId="0" fontId="0" fillId="0" borderId="47" xfId="0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1" fontId="0" fillId="23" borderId="0" xfId="0" applyNumberFormat="1" applyFill="1" applyAlignment="1">
      <alignment horizontal="center" vertical="center"/>
    </xf>
    <xf numFmtId="1" fontId="0" fillId="23" borderId="43" xfId="0" applyNumberFormat="1" applyFill="1" applyBorder="1" applyAlignment="1">
      <alignment horizontal="center" vertical="center"/>
    </xf>
    <xf numFmtId="1" fontId="0" fillId="23" borderId="3" xfId="0" applyNumberForma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3" borderId="0" xfId="0" applyFill="1" applyAlignment="1">
      <alignment horizontal="left"/>
    </xf>
    <xf numFmtId="0" fontId="19" fillId="23" borderId="0" xfId="0" applyFont="1" applyFill="1" applyAlignment="1">
      <alignment horizontal="right" vertical="top" wrapText="1"/>
    </xf>
    <xf numFmtId="0" fontId="20" fillId="23" borderId="49" xfId="0" applyFont="1" applyFill="1" applyBorder="1" applyAlignment="1">
      <alignment vertical="center" textRotation="90" wrapText="1"/>
    </xf>
    <xf numFmtId="0" fontId="22" fillId="23" borderId="50" xfId="0" applyFont="1" applyFill="1" applyBorder="1" applyAlignment="1">
      <alignment horizontal="right" vertical="center" textRotation="90" wrapText="1"/>
    </xf>
    <xf numFmtId="0" fontId="10" fillId="23" borderId="0" xfId="0" applyFont="1" applyFill="1" applyAlignment="1">
      <alignment horizontal="center"/>
    </xf>
    <xf numFmtId="0" fontId="23" fillId="23" borderId="0" xfId="0" applyFont="1" applyFill="1"/>
    <xf numFmtId="0" fontId="24" fillId="23" borderId="0" xfId="0" applyFont="1" applyFill="1" applyAlignment="1">
      <alignment horizontal="center" vertical="center"/>
    </xf>
    <xf numFmtId="0" fontId="10" fillId="0" borderId="53" xfId="0" applyFont="1" applyBorder="1" applyAlignment="1">
      <alignment horizontal="center" vertical="center" textRotation="90" wrapText="1"/>
    </xf>
    <xf numFmtId="0" fontId="0" fillId="23" borderId="0" xfId="0" applyFill="1" applyAlignment="1">
      <alignment horizontal="center" vertical="center" textRotation="90"/>
    </xf>
    <xf numFmtId="0" fontId="0" fillId="3" borderId="22" xfId="0" applyFill="1" applyBorder="1" applyAlignment="1">
      <alignment horizontal="center"/>
    </xf>
    <xf numFmtId="0" fontId="4" fillId="18" borderId="0" xfId="0" applyFont="1" applyFill="1" applyAlignment="1">
      <alignment horizontal="center"/>
    </xf>
    <xf numFmtId="0" fontId="4" fillId="17" borderId="0" xfId="0" applyFont="1" applyFill="1" applyAlignment="1">
      <alignment horizontal="center"/>
    </xf>
    <xf numFmtId="0" fontId="4" fillId="16" borderId="0" xfId="0" applyFont="1" applyFill="1" applyAlignment="1">
      <alignment horizontal="center"/>
    </xf>
    <xf numFmtId="0" fontId="4" fillId="13" borderId="22" xfId="0" applyFont="1" applyFill="1" applyBorder="1" applyAlignment="1">
      <alignment horizontal="center"/>
    </xf>
    <xf numFmtId="0" fontId="4" fillId="12" borderId="22" xfId="0" applyFont="1" applyFill="1" applyBorder="1" applyAlignment="1">
      <alignment horizontal="center"/>
    </xf>
    <xf numFmtId="0" fontId="4" fillId="11" borderId="22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0" fillId="11" borderId="22" xfId="0" applyFill="1" applyBorder="1" applyAlignment="1">
      <alignment horizontal="center"/>
    </xf>
    <xf numFmtId="0" fontId="0" fillId="9" borderId="22" xfId="0" applyFill="1" applyBorder="1" applyAlignment="1">
      <alignment horizontal="center"/>
    </xf>
    <xf numFmtId="0" fontId="0" fillId="8" borderId="22" xfId="0" applyFill="1" applyBorder="1" applyAlignment="1">
      <alignment horizontal="center"/>
    </xf>
    <xf numFmtId="0" fontId="4" fillId="10" borderId="22" xfId="0" applyFont="1" applyFill="1" applyBorder="1" applyAlignment="1">
      <alignment horizontal="center"/>
    </xf>
    <xf numFmtId="0" fontId="0" fillId="7" borderId="22" xfId="0" applyFill="1" applyBorder="1" applyAlignment="1">
      <alignment horizontal="center"/>
    </xf>
    <xf numFmtId="0" fontId="4" fillId="15" borderId="22" xfId="0" applyFont="1" applyFill="1" applyBorder="1" applyAlignment="1">
      <alignment horizontal="center"/>
    </xf>
    <xf numFmtId="0" fontId="4" fillId="14" borderId="22" xfId="0" applyFont="1" applyFill="1" applyBorder="1" applyAlignment="1">
      <alignment horizontal="center"/>
    </xf>
    <xf numFmtId="0" fontId="0" fillId="3" borderId="58" xfId="0" applyFill="1" applyBorder="1" applyAlignment="1">
      <alignment horizontal="center"/>
    </xf>
    <xf numFmtId="0" fontId="20" fillId="21" borderId="49" xfId="0" applyFont="1" applyFill="1" applyBorder="1" applyAlignment="1">
      <alignment vertical="center" textRotation="90" wrapText="1"/>
    </xf>
    <xf numFmtId="0" fontId="10" fillId="23" borderId="0" xfId="0" applyFont="1" applyFill="1" applyAlignment="1">
      <alignment horizontal="center" vertical="center"/>
    </xf>
    <xf numFmtId="0" fontId="0" fillId="23" borderId="50" xfId="0" applyFill="1" applyBorder="1"/>
    <xf numFmtId="0" fontId="26" fillId="21" borderId="0" xfId="0" applyFont="1" applyFill="1" applyAlignment="1">
      <alignment horizontal="left" vertical="center" textRotation="90"/>
    </xf>
    <xf numFmtId="0" fontId="27" fillId="23" borderId="0" xfId="0" applyFont="1" applyFill="1"/>
    <xf numFmtId="0" fontId="2" fillId="23" borderId="50" xfId="0" applyFont="1" applyFill="1" applyBorder="1"/>
    <xf numFmtId="0" fontId="28" fillId="21" borderId="65" xfId="0" applyFont="1" applyFill="1" applyBorder="1" applyAlignment="1">
      <alignment vertical="center"/>
    </xf>
    <xf numFmtId="0" fontId="29" fillId="23" borderId="47" xfId="0" applyFont="1" applyFill="1" applyBorder="1" applyAlignment="1">
      <alignment horizontal="left" vertical="center" wrapText="1"/>
    </xf>
    <xf numFmtId="0" fontId="30" fillId="23" borderId="0" xfId="0" applyFont="1" applyFill="1" applyAlignment="1">
      <alignment horizontal="left" vertical="center" wrapText="1"/>
    </xf>
    <xf numFmtId="0" fontId="29" fillId="23" borderId="0" xfId="0" applyFont="1" applyFill="1" applyAlignment="1">
      <alignment horizontal="left" vertical="center" wrapText="1"/>
    </xf>
    <xf numFmtId="0" fontId="29" fillId="23" borderId="69" xfId="0" applyFont="1" applyFill="1" applyBorder="1" applyAlignment="1">
      <alignment horizontal="left" vertical="center" wrapText="1"/>
    </xf>
    <xf numFmtId="0" fontId="29" fillId="23" borderId="0" xfId="0" applyFont="1" applyFill="1"/>
    <xf numFmtId="0" fontId="3" fillId="23" borderId="0" xfId="0" applyFont="1" applyFill="1" applyAlignment="1">
      <alignment horizontal="left"/>
    </xf>
    <xf numFmtId="0" fontId="23" fillId="23" borderId="0" xfId="0" applyFont="1" applyFill="1" applyAlignment="1">
      <alignment horizontal="left"/>
    </xf>
    <xf numFmtId="0" fontId="27" fillId="23" borderId="0" xfId="0" applyFont="1" applyFill="1" applyAlignment="1">
      <alignment horizontal="center"/>
    </xf>
    <xf numFmtId="0" fontId="27" fillId="0" borderId="0" xfId="0" applyFont="1"/>
    <xf numFmtId="0" fontId="0" fillId="23" borderId="43" xfId="0" applyFill="1" applyBorder="1" applyAlignment="1">
      <alignment horizontal="right"/>
    </xf>
    <xf numFmtId="0" fontId="32" fillId="23" borderId="43" xfId="0" applyFont="1" applyFill="1" applyBorder="1" applyAlignment="1">
      <alignment horizontal="left" vertical="center" indent="2"/>
    </xf>
    <xf numFmtId="0" fontId="0" fillId="23" borderId="81" xfId="0" applyFill="1" applyBorder="1"/>
    <xf numFmtId="0" fontId="2" fillId="23" borderId="0" xfId="0" applyFont="1" applyFill="1" applyAlignment="1">
      <alignment horizontal="center"/>
    </xf>
    <xf numFmtId="0" fontId="17" fillId="23" borderId="81" xfId="0" applyFont="1" applyFill="1" applyBorder="1"/>
    <xf numFmtId="0" fontId="0" fillId="23" borderId="81" xfId="0" applyFill="1" applyBorder="1" applyAlignment="1">
      <alignment horizontal="right"/>
    </xf>
    <xf numFmtId="0" fontId="0" fillId="23" borderId="81" xfId="0" applyFill="1" applyBorder="1" applyAlignment="1">
      <alignment horizontal="center"/>
    </xf>
    <xf numFmtId="0" fontId="26" fillId="23" borderId="0" xfId="0" applyFont="1" applyFill="1" applyAlignment="1">
      <alignment horizontal="center"/>
    </xf>
    <xf numFmtId="0" fontId="32" fillId="23" borderId="0" xfId="0" applyFont="1" applyFill="1" applyAlignment="1">
      <alignment horizontal="left" vertical="center" indent="2"/>
    </xf>
    <xf numFmtId="0" fontId="33" fillId="23" borderId="0" xfId="0" applyFont="1" applyFill="1" applyAlignment="1">
      <alignment horizontal="center" vertical="center"/>
    </xf>
    <xf numFmtId="0" fontId="33" fillId="23" borderId="0" xfId="0" applyFont="1" applyFill="1" applyAlignment="1">
      <alignment horizontal="left"/>
    </xf>
    <xf numFmtId="0" fontId="33" fillId="23" borderId="0" xfId="0" applyFont="1" applyFill="1"/>
    <xf numFmtId="0" fontId="34" fillId="23" borderId="0" xfId="0" applyFont="1" applyFill="1"/>
    <xf numFmtId="0" fontId="17" fillId="2" borderId="22" xfId="0" applyFont="1" applyFill="1" applyBorder="1" applyAlignment="1">
      <alignment horizontal="center"/>
    </xf>
    <xf numFmtId="0" fontId="17" fillId="23" borderId="0" xfId="0" applyFont="1" applyFill="1" applyAlignment="1">
      <alignment horizontal="left" vertical="center"/>
    </xf>
    <xf numFmtId="0" fontId="17" fillId="23" borderId="0" xfId="0" applyFont="1" applyFill="1" applyAlignment="1">
      <alignment vertical="center" wrapText="1"/>
    </xf>
    <xf numFmtId="0" fontId="4" fillId="7" borderId="22" xfId="0" applyFont="1" applyFill="1" applyBorder="1" applyAlignment="1">
      <alignment horizontal="center"/>
    </xf>
    <xf numFmtId="0" fontId="17" fillId="23" borderId="0" xfId="0" applyFont="1" applyFill="1" applyAlignment="1">
      <alignment horizontal="left"/>
    </xf>
    <xf numFmtId="0" fontId="17" fillId="23" borderId="0" xfId="0" applyFont="1" applyFill="1"/>
    <xf numFmtId="0" fontId="17" fillId="3" borderId="22" xfId="0" applyFont="1" applyFill="1" applyBorder="1" applyAlignment="1">
      <alignment horizontal="center"/>
    </xf>
    <xf numFmtId="0" fontId="4" fillId="8" borderId="22" xfId="0" applyFont="1" applyFill="1" applyBorder="1" applyAlignment="1">
      <alignment horizontal="center"/>
    </xf>
    <xf numFmtId="0" fontId="17" fillId="4" borderId="22" xfId="0" applyFont="1" applyFill="1" applyBorder="1" applyAlignment="1">
      <alignment horizontal="center"/>
    </xf>
    <xf numFmtId="0" fontId="4" fillId="9" borderId="22" xfId="0" applyFont="1" applyFill="1" applyBorder="1" applyAlignment="1">
      <alignment horizontal="center"/>
    </xf>
    <xf numFmtId="0" fontId="17" fillId="5" borderId="22" xfId="0" applyFont="1" applyFill="1" applyBorder="1" applyAlignment="1">
      <alignment horizontal="center"/>
    </xf>
    <xf numFmtId="0" fontId="17" fillId="31" borderId="22" xfId="0" applyFont="1" applyFill="1" applyBorder="1" applyAlignment="1">
      <alignment horizontal="center"/>
    </xf>
    <xf numFmtId="0" fontId="4" fillId="13" borderId="44" xfId="0" applyFont="1" applyFill="1" applyBorder="1" applyAlignment="1">
      <alignment horizontal="center"/>
    </xf>
    <xf numFmtId="0" fontId="3" fillId="23" borderId="0" xfId="0" applyFont="1" applyFill="1"/>
    <xf numFmtId="0" fontId="17" fillId="23" borderId="0" xfId="0" applyFont="1" applyFill="1" applyAlignment="1">
      <alignment horizontal="center"/>
    </xf>
    <xf numFmtId="0" fontId="4" fillId="14" borderId="44" xfId="0" applyFont="1" applyFill="1" applyBorder="1" applyAlignment="1">
      <alignment horizontal="center"/>
    </xf>
    <xf numFmtId="0" fontId="4" fillId="15" borderId="44" xfId="0" applyFont="1" applyFill="1" applyBorder="1" applyAlignment="1">
      <alignment horizontal="center"/>
    </xf>
    <xf numFmtId="0" fontId="2" fillId="23" borderId="0" xfId="0" applyFont="1" applyFill="1"/>
    <xf numFmtId="0" fontId="2" fillId="0" borderId="0" xfId="0" applyFont="1"/>
    <xf numFmtId="0" fontId="4" fillId="16" borderId="44" xfId="0" applyFont="1" applyFill="1" applyBorder="1" applyAlignment="1">
      <alignment horizontal="center"/>
    </xf>
    <xf numFmtId="0" fontId="17" fillId="23" borderId="0" xfId="0" applyFont="1" applyFill="1" applyAlignment="1">
      <alignment vertical="center"/>
    </xf>
    <xf numFmtId="0" fontId="4" fillId="17" borderId="44" xfId="0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17" fillId="23" borderId="0" xfId="0" applyFont="1" applyFill="1" applyAlignment="1">
      <alignment horizontal="right"/>
    </xf>
    <xf numFmtId="0" fontId="4" fillId="18" borderId="44" xfId="0" applyFont="1" applyFill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0" fillId="23" borderId="0" xfId="0" applyFill="1" applyAlignment="1">
      <alignment horizontal="right"/>
    </xf>
    <xf numFmtId="0" fontId="0" fillId="23" borderId="0" xfId="0" applyFill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0" fillId="23" borderId="0" xfId="0" applyFont="1" applyFill="1" applyAlignment="1">
      <alignment vertical="center"/>
    </xf>
    <xf numFmtId="0" fontId="10" fillId="23" borderId="0" xfId="0" applyFont="1" applyFill="1" applyAlignment="1">
      <alignment vertical="center" wrapText="1"/>
    </xf>
    <xf numFmtId="0" fontId="0" fillId="0" borderId="0" xfId="0" applyAlignment="1">
      <alignment horizontal="right"/>
    </xf>
    <xf numFmtId="0" fontId="0" fillId="23" borderId="0" xfId="0" applyFill="1" applyAlignment="1">
      <alignment horizontal="center" vertical="center" textRotation="90"/>
    </xf>
    <xf numFmtId="0" fontId="21" fillId="0" borderId="0" xfId="0" applyFont="1" applyAlignment="1">
      <alignment horizontal="center" vertical="center"/>
    </xf>
    <xf numFmtId="0" fontId="20" fillId="21" borderId="51" xfId="0" applyFont="1" applyFill="1" applyBorder="1" applyAlignment="1">
      <alignment horizontal="center" vertical="center" textRotation="90" wrapText="1"/>
    </xf>
    <xf numFmtId="0" fontId="10" fillId="27" borderId="52" xfId="0" applyFont="1" applyFill="1" applyBorder="1" applyAlignment="1">
      <alignment horizontal="center" vertical="center" textRotation="90"/>
    </xf>
    <xf numFmtId="0" fontId="10" fillId="27" borderId="55" xfId="0" applyFont="1" applyFill="1" applyBorder="1" applyAlignment="1">
      <alignment horizontal="center" vertical="center" textRotation="90"/>
    </xf>
    <xf numFmtId="0" fontId="10" fillId="27" borderId="57" xfId="0" applyFont="1" applyFill="1" applyBorder="1" applyAlignment="1">
      <alignment horizontal="center" vertical="center" textRotation="90"/>
    </xf>
    <xf numFmtId="0" fontId="10" fillId="28" borderId="53" xfId="0" applyFont="1" applyFill="1" applyBorder="1" applyAlignment="1">
      <alignment horizontal="center" vertical="center" textRotation="90"/>
    </xf>
    <xf numFmtId="0" fontId="10" fillId="28" borderId="22" xfId="0" applyFont="1" applyFill="1" applyBorder="1" applyAlignment="1">
      <alignment horizontal="center" vertical="center" textRotation="90"/>
    </xf>
    <xf numFmtId="0" fontId="10" fillId="28" borderId="58" xfId="0" applyFont="1" applyFill="1" applyBorder="1" applyAlignment="1">
      <alignment horizontal="center" vertical="center" textRotation="90"/>
    </xf>
    <xf numFmtId="0" fontId="10" fillId="29" borderId="53" xfId="0" applyFont="1" applyFill="1" applyBorder="1" applyAlignment="1">
      <alignment horizontal="center" vertical="center" textRotation="90"/>
    </xf>
    <xf numFmtId="0" fontId="10" fillId="29" borderId="22" xfId="0" applyFont="1" applyFill="1" applyBorder="1" applyAlignment="1">
      <alignment horizontal="center" vertical="center" textRotation="90"/>
    </xf>
    <xf numFmtId="0" fontId="10" fillId="29" borderId="58" xfId="0" applyFont="1" applyFill="1" applyBorder="1" applyAlignment="1">
      <alignment horizontal="center" vertical="center" textRotation="90"/>
    </xf>
    <xf numFmtId="0" fontId="10" fillId="6" borderId="53" xfId="0" applyFont="1" applyFill="1" applyBorder="1" applyAlignment="1">
      <alignment horizontal="center" vertical="center" textRotation="90"/>
    </xf>
    <xf numFmtId="0" fontId="10" fillId="6" borderId="22" xfId="0" applyFont="1" applyFill="1" applyBorder="1" applyAlignment="1">
      <alignment horizontal="center" vertical="center" textRotation="90"/>
    </xf>
    <xf numFmtId="0" fontId="10" fillId="6" borderId="58" xfId="0" applyFont="1" applyFill="1" applyBorder="1" applyAlignment="1">
      <alignment horizontal="center" vertical="center" textRotation="90"/>
    </xf>
    <xf numFmtId="0" fontId="10" fillId="27" borderId="53" xfId="0" applyFont="1" applyFill="1" applyBorder="1" applyAlignment="1">
      <alignment horizontal="center" vertical="center" textRotation="90"/>
    </xf>
    <xf numFmtId="0" fontId="10" fillId="27" borderId="22" xfId="0" applyFont="1" applyFill="1" applyBorder="1" applyAlignment="1">
      <alignment horizontal="center" vertical="center" textRotation="90"/>
    </xf>
    <xf numFmtId="0" fontId="10" fillId="27" borderId="58" xfId="0" applyFont="1" applyFill="1" applyBorder="1" applyAlignment="1">
      <alignment horizontal="center" vertical="center" textRotation="90"/>
    </xf>
    <xf numFmtId="0" fontId="10" fillId="30" borderId="54" xfId="0" applyFont="1" applyFill="1" applyBorder="1" applyAlignment="1">
      <alignment horizontal="center" vertical="center" textRotation="90"/>
    </xf>
    <xf numFmtId="0" fontId="10" fillId="30" borderId="56" xfId="0" applyFont="1" applyFill="1" applyBorder="1" applyAlignment="1">
      <alignment horizontal="center" vertical="center" textRotation="90"/>
    </xf>
    <xf numFmtId="0" fontId="10" fillId="30" borderId="59" xfId="0" applyFont="1" applyFill="1" applyBorder="1" applyAlignment="1">
      <alignment horizontal="center" vertical="center" textRotation="90"/>
    </xf>
    <xf numFmtId="0" fontId="10" fillId="28" borderId="52" xfId="0" applyFont="1" applyFill="1" applyBorder="1" applyAlignment="1">
      <alignment horizontal="center" vertical="center" textRotation="90"/>
    </xf>
    <xf numFmtId="0" fontId="10" fillId="28" borderId="55" xfId="0" applyFont="1" applyFill="1" applyBorder="1" applyAlignment="1">
      <alignment horizontal="center" vertical="center" textRotation="90"/>
    </xf>
    <xf numFmtId="0" fontId="10" fillId="28" borderId="57" xfId="0" applyFont="1" applyFill="1" applyBorder="1" applyAlignment="1">
      <alignment horizontal="center" vertical="center" textRotation="90"/>
    </xf>
    <xf numFmtId="0" fontId="10" fillId="30" borderId="53" xfId="0" applyFont="1" applyFill="1" applyBorder="1" applyAlignment="1">
      <alignment horizontal="center" vertical="center" textRotation="90"/>
    </xf>
    <xf numFmtId="0" fontId="10" fillId="30" borderId="22" xfId="0" applyFont="1" applyFill="1" applyBorder="1" applyAlignment="1">
      <alignment horizontal="center" vertical="center" textRotation="90"/>
    </xf>
    <xf numFmtId="0" fontId="10" fillId="30" borderId="58" xfId="0" applyFont="1" applyFill="1" applyBorder="1" applyAlignment="1">
      <alignment horizontal="center" vertical="center" textRotation="90"/>
    </xf>
    <xf numFmtId="0" fontId="10" fillId="27" borderId="54" xfId="0" applyFont="1" applyFill="1" applyBorder="1" applyAlignment="1">
      <alignment horizontal="center" vertical="center" textRotation="90"/>
    </xf>
    <xf numFmtId="0" fontId="10" fillId="27" borderId="56" xfId="0" applyFont="1" applyFill="1" applyBorder="1" applyAlignment="1">
      <alignment horizontal="center" vertical="center" textRotation="90"/>
    </xf>
    <xf numFmtId="0" fontId="10" fillId="27" borderId="59" xfId="0" applyFont="1" applyFill="1" applyBorder="1" applyAlignment="1">
      <alignment horizontal="center" vertical="center" textRotation="90"/>
    </xf>
    <xf numFmtId="0" fontId="19" fillId="21" borderId="60" xfId="0" applyFont="1" applyFill="1" applyBorder="1" applyAlignment="1">
      <alignment horizontal="center" vertical="center"/>
    </xf>
    <xf numFmtId="0" fontId="19" fillId="21" borderId="61" xfId="0" applyFont="1" applyFill="1" applyBorder="1" applyAlignment="1">
      <alignment horizontal="center" vertical="center"/>
    </xf>
    <xf numFmtId="0" fontId="19" fillId="21" borderId="62" xfId="0" applyFont="1" applyFill="1" applyBorder="1" applyAlignment="1">
      <alignment horizontal="center" vertical="center"/>
    </xf>
    <xf numFmtId="0" fontId="19" fillId="21" borderId="63" xfId="0" applyFont="1" applyFill="1" applyBorder="1" applyAlignment="1">
      <alignment horizontal="center" vertical="center"/>
    </xf>
    <xf numFmtId="0" fontId="19" fillId="21" borderId="0" xfId="0" applyFont="1" applyFill="1" applyAlignment="1">
      <alignment horizontal="center" vertical="center"/>
    </xf>
    <xf numFmtId="0" fontId="19" fillId="21" borderId="64" xfId="0" applyFont="1" applyFill="1" applyBorder="1" applyAlignment="1">
      <alignment horizontal="center" vertical="center"/>
    </xf>
    <xf numFmtId="0" fontId="19" fillId="21" borderId="66" xfId="0" applyFont="1" applyFill="1" applyBorder="1" applyAlignment="1">
      <alignment horizontal="center" vertical="center"/>
    </xf>
    <xf numFmtId="0" fontId="19" fillId="21" borderId="67" xfId="0" applyFont="1" applyFill="1" applyBorder="1" applyAlignment="1">
      <alignment horizontal="center" vertical="center"/>
    </xf>
    <xf numFmtId="0" fontId="19" fillId="21" borderId="68" xfId="0" applyFont="1" applyFill="1" applyBorder="1" applyAlignment="1">
      <alignment horizontal="center" vertical="center"/>
    </xf>
    <xf numFmtId="0" fontId="25" fillId="23" borderId="63" xfId="0" applyFont="1" applyFill="1" applyBorder="1" applyAlignment="1">
      <alignment horizontal="center" vertical="center" textRotation="90"/>
    </xf>
    <xf numFmtId="0" fontId="0" fillId="23" borderId="0" xfId="0" applyFill="1" applyAlignment="1">
      <alignment horizontal="left" vertical="center"/>
    </xf>
    <xf numFmtId="0" fontId="20" fillId="21" borderId="49" xfId="0" applyFont="1" applyFill="1" applyBorder="1" applyAlignment="1">
      <alignment horizontal="center" vertical="center" textRotation="90" wrapText="1"/>
    </xf>
    <xf numFmtId="0" fontId="26" fillId="21" borderId="49" xfId="0" applyFont="1" applyFill="1" applyBorder="1" applyAlignment="1">
      <alignment horizontal="center" vertical="center" textRotation="90"/>
    </xf>
    <xf numFmtId="0" fontId="21" fillId="0" borderId="70" xfId="0" applyFont="1" applyBorder="1" applyAlignment="1">
      <alignment horizontal="center" vertical="center"/>
    </xf>
    <xf numFmtId="0" fontId="10" fillId="29" borderId="73" xfId="0" applyFont="1" applyFill="1" applyBorder="1" applyAlignment="1">
      <alignment horizontal="center" vertical="center" textRotation="90"/>
    </xf>
    <xf numFmtId="0" fontId="10" fillId="29" borderId="77" xfId="0" applyFont="1" applyFill="1" applyBorder="1" applyAlignment="1">
      <alignment horizontal="center" vertical="center" textRotation="90"/>
    </xf>
    <xf numFmtId="0" fontId="10" fillId="29" borderId="80" xfId="0" applyFont="1" applyFill="1" applyBorder="1" applyAlignment="1">
      <alignment horizontal="center" vertical="center" textRotation="90"/>
    </xf>
    <xf numFmtId="0" fontId="10" fillId="6" borderId="71" xfId="0" applyFont="1" applyFill="1" applyBorder="1" applyAlignment="1">
      <alignment horizontal="center" vertical="center" textRotation="90"/>
    </xf>
    <xf numFmtId="0" fontId="10" fillId="6" borderId="75" xfId="0" applyFont="1" applyFill="1" applyBorder="1" applyAlignment="1">
      <alignment horizontal="center" vertical="center" textRotation="90"/>
    </xf>
    <xf numFmtId="0" fontId="10" fillId="6" borderId="78" xfId="0" applyFont="1" applyFill="1" applyBorder="1" applyAlignment="1">
      <alignment horizontal="center" vertical="center" textRotation="90"/>
    </xf>
    <xf numFmtId="0" fontId="10" fillId="30" borderId="72" xfId="0" applyFont="1" applyFill="1" applyBorder="1" applyAlignment="1">
      <alignment horizontal="center" vertical="center" textRotation="90"/>
    </xf>
    <xf numFmtId="0" fontId="10" fillId="30" borderId="76" xfId="0" applyFont="1" applyFill="1" applyBorder="1" applyAlignment="1">
      <alignment horizontal="center" vertical="center" textRotation="90"/>
    </xf>
    <xf numFmtId="0" fontId="10" fillId="30" borderId="79" xfId="0" applyFont="1" applyFill="1" applyBorder="1" applyAlignment="1">
      <alignment horizontal="center" vertical="center" textRotation="90"/>
    </xf>
    <xf numFmtId="0" fontId="10" fillId="27" borderId="72" xfId="0" applyFont="1" applyFill="1" applyBorder="1" applyAlignment="1">
      <alignment horizontal="center" vertical="center" textRotation="90"/>
    </xf>
    <xf numFmtId="0" fontId="10" fillId="27" borderId="76" xfId="0" applyFont="1" applyFill="1" applyBorder="1" applyAlignment="1">
      <alignment horizontal="center" vertical="center" textRotation="90"/>
    </xf>
    <xf numFmtId="0" fontId="10" fillId="27" borderId="79" xfId="0" applyFont="1" applyFill="1" applyBorder="1" applyAlignment="1">
      <alignment horizontal="center" vertical="center" textRotation="90"/>
    </xf>
    <xf numFmtId="0" fontId="22" fillId="23" borderId="50" xfId="0" applyFont="1" applyFill="1" applyBorder="1" applyAlignment="1">
      <alignment horizontal="right" vertical="center" textRotation="90"/>
    </xf>
    <xf numFmtId="0" fontId="10" fillId="27" borderId="71" xfId="0" applyFont="1" applyFill="1" applyBorder="1" applyAlignment="1">
      <alignment horizontal="center" vertical="center" textRotation="90"/>
    </xf>
    <xf numFmtId="0" fontId="10" fillId="27" borderId="75" xfId="0" applyFont="1" applyFill="1" applyBorder="1" applyAlignment="1">
      <alignment horizontal="center" vertical="center" textRotation="90"/>
    </xf>
    <xf numFmtId="0" fontId="10" fillId="27" borderId="78" xfId="0" applyFont="1" applyFill="1" applyBorder="1" applyAlignment="1">
      <alignment horizontal="center" vertical="center" textRotation="90"/>
    </xf>
    <xf numFmtId="0" fontId="10" fillId="6" borderId="72" xfId="0" applyFont="1" applyFill="1" applyBorder="1" applyAlignment="1">
      <alignment horizontal="center" vertical="center" textRotation="90"/>
    </xf>
    <xf numFmtId="0" fontId="10" fillId="6" borderId="76" xfId="0" applyFont="1" applyFill="1" applyBorder="1" applyAlignment="1">
      <alignment horizontal="center" vertical="center" textRotation="90"/>
    </xf>
    <xf numFmtId="0" fontId="10" fillId="6" borderId="79" xfId="0" applyFont="1" applyFill="1" applyBorder="1" applyAlignment="1">
      <alignment horizontal="center" vertical="center" textRotation="90"/>
    </xf>
    <xf numFmtId="0" fontId="10" fillId="28" borderId="72" xfId="0" applyFont="1" applyFill="1" applyBorder="1" applyAlignment="1">
      <alignment horizontal="center" vertical="center" textRotation="90"/>
    </xf>
    <xf numFmtId="0" fontId="10" fillId="28" borderId="76" xfId="0" applyFont="1" applyFill="1" applyBorder="1" applyAlignment="1">
      <alignment horizontal="center" vertical="center" textRotation="90"/>
    </xf>
    <xf numFmtId="0" fontId="10" fillId="28" borderId="79" xfId="0" applyFont="1" applyFill="1" applyBorder="1" applyAlignment="1">
      <alignment horizontal="center" vertical="center" textRotation="90"/>
    </xf>
    <xf numFmtId="0" fontId="10" fillId="29" borderId="72" xfId="0" applyFont="1" applyFill="1" applyBorder="1" applyAlignment="1">
      <alignment horizontal="center" vertical="center" textRotation="90"/>
    </xf>
    <xf numFmtId="0" fontId="10" fillId="29" borderId="76" xfId="0" applyFont="1" applyFill="1" applyBorder="1" applyAlignment="1">
      <alignment horizontal="center" vertical="center" textRotation="90"/>
    </xf>
    <xf numFmtId="0" fontId="10" fillId="29" borderId="79" xfId="0" applyFont="1" applyFill="1" applyBorder="1" applyAlignment="1">
      <alignment horizontal="center" vertical="center" textRotation="90"/>
    </xf>
    <xf numFmtId="0" fontId="10" fillId="27" borderId="73" xfId="0" applyFont="1" applyFill="1" applyBorder="1" applyAlignment="1">
      <alignment horizontal="center" vertical="center" textRotation="90"/>
    </xf>
    <xf numFmtId="0" fontId="10" fillId="27" borderId="77" xfId="0" applyFont="1" applyFill="1" applyBorder="1" applyAlignment="1">
      <alignment horizontal="center" vertical="center" textRotation="90"/>
    </xf>
    <xf numFmtId="0" fontId="10" fillId="27" borderId="80" xfId="0" applyFont="1" applyFill="1" applyBorder="1" applyAlignment="1">
      <alignment horizontal="center" vertical="center" textRotation="90"/>
    </xf>
    <xf numFmtId="0" fontId="0" fillId="23" borderId="74" xfId="0" applyFill="1" applyBorder="1" applyAlignment="1">
      <alignment horizontal="center" vertical="center" textRotation="90"/>
    </xf>
    <xf numFmtId="0" fontId="9" fillId="23" borderId="0" xfId="0" applyFont="1" applyFill="1" applyAlignment="1">
      <alignment horizontal="center" vertical="center"/>
    </xf>
    <xf numFmtId="0" fontId="31" fillId="0" borderId="0" xfId="0" applyFont="1" applyAlignment="1">
      <alignment horizontal="left" vertical="center" textRotation="90"/>
    </xf>
    <xf numFmtId="0" fontId="31" fillId="0" borderId="81" xfId="0" applyFont="1" applyBorder="1" applyAlignment="1">
      <alignment horizontal="left" vertical="center" textRotation="90"/>
    </xf>
    <xf numFmtId="0" fontId="0" fillId="23" borderId="3" xfId="0" applyFill="1" applyBorder="1" applyAlignment="1">
      <alignment horizontal="center"/>
    </xf>
    <xf numFmtId="0" fontId="2" fillId="23" borderId="0" xfId="0" applyFont="1" applyFill="1" applyAlignment="1">
      <alignment horizontal="center"/>
    </xf>
    <xf numFmtId="0" fontId="26" fillId="23" borderId="82" xfId="0" applyFont="1" applyFill="1" applyBorder="1" applyAlignment="1">
      <alignment horizontal="center"/>
    </xf>
    <xf numFmtId="0" fontId="33" fillId="23" borderId="0" xfId="0" applyFont="1" applyFill="1" applyAlignment="1">
      <alignment horizontal="left"/>
    </xf>
    <xf numFmtId="0" fontId="33" fillId="23" borderId="43" xfId="0" applyFont="1" applyFill="1" applyBorder="1" applyAlignment="1">
      <alignment horizontal="center"/>
    </xf>
    <xf numFmtId="0" fontId="3" fillId="23" borderId="0" xfId="0" applyFont="1" applyFill="1" applyAlignment="1">
      <alignment horizontal="center"/>
    </xf>
    <xf numFmtId="0" fontId="17" fillId="23" borderId="47" xfId="0" applyFont="1" applyFill="1" applyBorder="1" applyAlignment="1">
      <alignment horizontal="left" vertical="center"/>
    </xf>
    <xf numFmtId="0" fontId="17" fillId="23" borderId="0" xfId="0" applyFont="1" applyFill="1" applyAlignment="1">
      <alignment horizontal="left" vertical="center"/>
    </xf>
    <xf numFmtId="0" fontId="17" fillId="23" borderId="47" xfId="0" applyFont="1" applyFill="1" applyBorder="1" applyAlignment="1">
      <alignment horizontal="left"/>
    </xf>
    <xf numFmtId="0" fontId="17" fillId="23" borderId="0" xfId="0" applyFont="1" applyFill="1" applyAlignment="1">
      <alignment horizontal="left"/>
    </xf>
    <xf numFmtId="0" fontId="7" fillId="0" borderId="9" xfId="1" applyFont="1" applyBorder="1" applyAlignment="1" applyProtection="1">
      <alignment horizontal="center" vertical="center" wrapText="1" readingOrder="1"/>
      <protection locked="0"/>
    </xf>
    <xf numFmtId="0" fontId="5" fillId="0" borderId="10" xfId="1" applyBorder="1" applyAlignment="1" applyProtection="1">
      <alignment horizontal="center" vertical="center" wrapText="1"/>
      <protection locked="0"/>
    </xf>
    <xf numFmtId="0" fontId="5" fillId="0" borderId="0" xfId="1"/>
    <xf numFmtId="0" fontId="7" fillId="0" borderId="0" xfId="1" applyFont="1" applyAlignment="1" applyProtection="1">
      <alignment horizontal="left" vertical="top" wrapText="1" readingOrder="1"/>
      <protection locked="0"/>
    </xf>
    <xf numFmtId="164" fontId="7" fillId="0" borderId="0" xfId="1" applyNumberFormat="1" applyFont="1" applyAlignment="1" applyProtection="1">
      <alignment horizontal="left" vertical="top" wrapText="1" readingOrder="1"/>
      <protection locked="0"/>
    </xf>
    <xf numFmtId="0" fontId="6" fillId="0" borderId="1" xfId="1" applyFont="1" applyBorder="1" applyAlignment="1" applyProtection="1">
      <alignment horizontal="center" vertical="center" wrapText="1" readingOrder="1"/>
      <protection locked="0"/>
    </xf>
    <xf numFmtId="0" fontId="5" fillId="0" borderId="2" xfId="1" applyBorder="1" applyAlignment="1" applyProtection="1">
      <alignment horizontal="center" vertical="center" wrapText="1"/>
      <protection locked="0"/>
    </xf>
    <xf numFmtId="0" fontId="5" fillId="0" borderId="4" xfId="1" applyBorder="1" applyAlignment="1" applyProtection="1">
      <alignment horizontal="center" vertical="center" wrapText="1"/>
      <protection locked="0"/>
    </xf>
    <xf numFmtId="0" fontId="5" fillId="0" borderId="5" xfId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center" wrapText="1" readingOrder="1"/>
      <protection locked="0"/>
    </xf>
    <xf numFmtId="0" fontId="5" fillId="0" borderId="8" xfId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center" wrapText="1" readingOrder="1"/>
      <protection locked="0"/>
    </xf>
    <xf numFmtId="0" fontId="5" fillId="0" borderId="12" xfId="1" applyBorder="1" applyAlignment="1" applyProtection="1">
      <alignment horizontal="center" vertical="center" wrapText="1"/>
      <protection locked="0"/>
    </xf>
    <xf numFmtId="0" fontId="7" fillId="0" borderId="13" xfId="1" applyFont="1" applyBorder="1" applyAlignment="1" applyProtection="1">
      <alignment horizontal="center" vertical="center" wrapText="1" readingOrder="1"/>
      <protection locked="0"/>
    </xf>
    <xf numFmtId="0" fontId="5" fillId="0" borderId="14" xfId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11" fillId="23" borderId="15" xfId="1" applyFont="1" applyFill="1" applyBorder="1" applyAlignment="1">
      <alignment horizontal="left"/>
    </xf>
    <xf numFmtId="0" fontId="11" fillId="23" borderId="16" xfId="1" applyFont="1" applyFill="1" applyBorder="1" applyAlignment="1">
      <alignment horizontal="left"/>
    </xf>
    <xf numFmtId="0" fontId="11" fillId="23" borderId="17" xfId="1" applyFont="1" applyFill="1" applyBorder="1" applyAlignment="1">
      <alignment horizontal="left"/>
    </xf>
    <xf numFmtId="0" fontId="12" fillId="0" borderId="0" xfId="1" applyFont="1" applyAlignment="1">
      <alignment horizontal="center" textRotation="90"/>
    </xf>
    <xf numFmtId="0" fontId="13" fillId="25" borderId="7" xfId="0" applyFont="1" applyFill="1" applyBorder="1" applyAlignment="1">
      <alignment horizontal="left" vertical="center"/>
    </xf>
    <xf numFmtId="0" fontId="16" fillId="23" borderId="39" xfId="0" applyFont="1" applyFill="1" applyBorder="1" applyAlignment="1">
      <alignment horizontal="center" vertical="center" textRotation="90"/>
    </xf>
    <xf numFmtId="0" fontId="16" fillId="23" borderId="40" xfId="0" applyFont="1" applyFill="1" applyBorder="1" applyAlignment="1">
      <alignment horizontal="center" vertical="center" textRotation="90"/>
    </xf>
    <xf numFmtId="0" fontId="16" fillId="23" borderId="41" xfId="0" applyFont="1" applyFill="1" applyBorder="1" applyAlignment="1">
      <alignment horizontal="center" vertical="center" textRotation="90"/>
    </xf>
    <xf numFmtId="0" fontId="13" fillId="25" borderId="43" xfId="0" applyFont="1" applyFill="1" applyBorder="1" applyAlignment="1">
      <alignment horizontal="left" vertical="center"/>
    </xf>
    <xf numFmtId="0" fontId="13" fillId="25" borderId="0" xfId="0" applyFont="1" applyFill="1" applyAlignment="1">
      <alignment horizontal="left" vertical="center"/>
    </xf>
    <xf numFmtId="0" fontId="0" fillId="23" borderId="42" xfId="0" applyFill="1" applyBorder="1" applyAlignment="1">
      <alignment horizontal="center"/>
    </xf>
    <xf numFmtId="0" fontId="0" fillId="23" borderId="44" xfId="0" applyFill="1" applyBorder="1" applyAlignment="1">
      <alignment horizontal="center"/>
    </xf>
    <xf numFmtId="0" fontId="18" fillId="5" borderId="3" xfId="0" applyFont="1" applyFill="1" applyBorder="1" applyAlignment="1">
      <alignment horizontal="center" vertical="center" textRotation="90" wrapText="1"/>
    </xf>
    <xf numFmtId="0" fontId="18" fillId="5" borderId="0" xfId="0" applyFont="1" applyFill="1" applyAlignment="1">
      <alignment horizontal="center" vertical="center" textRotation="90" wrapText="1"/>
    </xf>
    <xf numFmtId="0" fontId="18" fillId="5" borderId="43" xfId="0" applyFont="1" applyFill="1" applyBorder="1" applyAlignment="1">
      <alignment horizontal="center" vertical="center" textRotation="90" wrapText="1"/>
    </xf>
    <xf numFmtId="0" fontId="18" fillId="25" borderId="3" xfId="0" applyFont="1" applyFill="1" applyBorder="1" applyAlignment="1">
      <alignment horizontal="center" vertical="center" textRotation="90" wrapText="1"/>
    </xf>
    <xf numFmtId="0" fontId="18" fillId="25" borderId="0" xfId="0" applyFont="1" applyFill="1" applyAlignment="1">
      <alignment horizontal="center" vertical="center" textRotation="90" wrapText="1"/>
    </xf>
    <xf numFmtId="0" fontId="18" fillId="25" borderId="43" xfId="0" applyFont="1" applyFill="1" applyBorder="1" applyAlignment="1">
      <alignment horizontal="center" vertical="center" textRotation="90" wrapText="1"/>
    </xf>
    <xf numFmtId="0" fontId="0" fillId="23" borderId="11" xfId="0" applyFill="1" applyBorder="1" applyAlignment="1">
      <alignment horizontal="center" vertical="center"/>
    </xf>
    <xf numFmtId="0" fontId="0" fillId="23" borderId="44" xfId="0" applyFill="1" applyBorder="1" applyAlignment="1">
      <alignment horizontal="center" vertical="center"/>
    </xf>
    <xf numFmtId="0" fontId="3" fillId="23" borderId="0" xfId="0" applyFont="1" applyFill="1" applyAlignment="1">
      <alignment horizontal="center" vertical="center"/>
    </xf>
    <xf numFmtId="0" fontId="16" fillId="23" borderId="39" xfId="0" applyFont="1" applyFill="1" applyBorder="1" applyAlignment="1">
      <alignment horizontal="right" vertical="center" textRotation="90"/>
    </xf>
    <xf numFmtId="0" fontId="16" fillId="23" borderId="40" xfId="0" applyFont="1" applyFill="1" applyBorder="1" applyAlignment="1">
      <alignment horizontal="right" vertical="center" textRotation="90"/>
    </xf>
    <xf numFmtId="0" fontId="16" fillId="23" borderId="41" xfId="0" applyFont="1" applyFill="1" applyBorder="1" applyAlignment="1">
      <alignment horizontal="right" vertical="center" textRotation="90"/>
    </xf>
    <xf numFmtId="0" fontId="3" fillId="25" borderId="0" xfId="0" applyFont="1" applyFill="1" applyAlignment="1">
      <alignment horizontal="center" vertical="center"/>
    </xf>
    <xf numFmtId="0" fontId="16" fillId="23" borderId="30" xfId="0" applyFont="1" applyFill="1" applyBorder="1" applyAlignment="1">
      <alignment horizontal="center" vertical="center" textRotation="90"/>
    </xf>
    <xf numFmtId="0" fontId="16" fillId="23" borderId="18" xfId="0" applyFont="1" applyFill="1" applyBorder="1" applyAlignment="1">
      <alignment horizontal="center" vertical="center" textRotation="90"/>
    </xf>
    <xf numFmtId="0" fontId="16" fillId="23" borderId="37" xfId="0" applyFont="1" applyFill="1" applyBorder="1" applyAlignment="1">
      <alignment horizontal="center" vertical="center" textRotation="90"/>
    </xf>
  </cellXfs>
  <cellStyles count="2">
    <cellStyle name="Normal" xfId="0" builtinId="0"/>
    <cellStyle name="Normal 2" xfId="1" xr:uid="{F72E7365-BF3E-4137-85A1-22C96E413A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microsoft.com/office/2017/10/relationships/person" Target="persons/person.xml"/><Relationship Id="rId30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340521</xdr:rowOff>
    </xdr:from>
    <xdr:to>
      <xdr:col>0</xdr:col>
      <xdr:colOff>575467</xdr:colOff>
      <xdr:row>3</xdr:row>
      <xdr:rowOff>69323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B7B67732-F679-40D5-94C8-B1611040206B}"/>
            </a:ext>
          </a:extLst>
        </xdr:cNvPr>
        <xdr:cNvSpPr/>
      </xdr:nvSpPr>
      <xdr:spPr>
        <a:xfrm rot="5400000">
          <a:off x="-5292" y="345813"/>
          <a:ext cx="586052" cy="575467"/>
        </a:xfrm>
        <a:prstGeom prst="right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16</xdr:col>
      <xdr:colOff>23811</xdr:colOff>
      <xdr:row>29</xdr:row>
      <xdr:rowOff>11906</xdr:rowOff>
    </xdr:from>
    <xdr:to>
      <xdr:col>16</xdr:col>
      <xdr:colOff>35718</xdr:colOff>
      <xdr:row>34</xdr:row>
      <xdr:rowOff>23813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2FBD1729-C709-4327-ABA1-DF21ED0399CE}"/>
            </a:ext>
          </a:extLst>
        </xdr:cNvPr>
        <xdr:cNvCxnSpPr/>
      </xdr:nvCxnSpPr>
      <xdr:spPr>
        <a:xfrm flipH="1">
          <a:off x="9396411" y="6707981"/>
          <a:ext cx="11907" cy="764382"/>
        </a:xfrm>
        <a:prstGeom prst="straightConnector1">
          <a:avLst/>
        </a:prstGeom>
        <a:ln>
          <a:solidFill>
            <a:srgbClr val="C0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33</xdr:row>
      <xdr:rowOff>76200</xdr:rowOff>
    </xdr:from>
    <xdr:to>
      <xdr:col>0</xdr:col>
      <xdr:colOff>509587</xdr:colOff>
      <xdr:row>33</xdr:row>
      <xdr:rowOff>76200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A12DB25E-DA2C-42C1-A94A-2FE15E92A669}"/>
            </a:ext>
          </a:extLst>
        </xdr:cNvPr>
        <xdr:cNvCxnSpPr/>
      </xdr:nvCxnSpPr>
      <xdr:spPr>
        <a:xfrm>
          <a:off x="0" y="7448550"/>
          <a:ext cx="509587" cy="0"/>
        </a:xfrm>
        <a:prstGeom prst="straightConnector1">
          <a:avLst/>
        </a:prstGeom>
        <a:ln>
          <a:solidFill>
            <a:srgbClr val="C0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390525</xdr:colOff>
      <xdr:row>37</xdr:row>
      <xdr:rowOff>38100</xdr:rowOff>
    </xdr:from>
    <xdr:to>
      <xdr:col>4</xdr:col>
      <xdr:colOff>542925</xdr:colOff>
      <xdr:row>37</xdr:row>
      <xdr:rowOff>171450</xdr:rowOff>
    </xdr:to>
    <xdr:sp macro="" textlink="">
      <xdr:nvSpPr>
        <xdr:cNvPr id="5" name="Star: 5 Points 4">
          <a:extLst>
            <a:ext uri="{FF2B5EF4-FFF2-40B4-BE49-F238E27FC236}">
              <a16:creationId xmlns:a16="http://schemas.microsoft.com/office/drawing/2014/main" id="{C7FFB6AE-B162-40B9-94BE-93CE1136B38F}"/>
            </a:ext>
          </a:extLst>
        </xdr:cNvPr>
        <xdr:cNvSpPr/>
      </xdr:nvSpPr>
      <xdr:spPr>
        <a:xfrm>
          <a:off x="2714625" y="8734425"/>
          <a:ext cx="152400" cy="133350"/>
        </a:xfrm>
        <a:prstGeom prst="star5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1</xdr:col>
      <xdr:colOff>400050</xdr:colOff>
      <xdr:row>62</xdr:row>
      <xdr:rowOff>104775</xdr:rowOff>
    </xdr:from>
    <xdr:to>
      <xdr:col>1</xdr:col>
      <xdr:colOff>561975</xdr:colOff>
      <xdr:row>62</xdr:row>
      <xdr:rowOff>114300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DC4B91B7-8689-4B72-B924-1C3D7D087630}"/>
            </a:ext>
          </a:extLst>
        </xdr:cNvPr>
        <xdr:cNvCxnSpPr/>
      </xdr:nvCxnSpPr>
      <xdr:spPr>
        <a:xfrm>
          <a:off x="981075" y="13582650"/>
          <a:ext cx="161925" cy="9525"/>
        </a:xfrm>
        <a:prstGeom prst="straightConnector1">
          <a:avLst/>
        </a:prstGeom>
        <a:ln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226219</xdr:colOff>
      <xdr:row>26</xdr:row>
      <xdr:rowOff>154780</xdr:rowOff>
    </xdr:from>
    <xdr:to>
      <xdr:col>4</xdr:col>
      <xdr:colOff>83343</xdr:colOff>
      <xdr:row>28</xdr:row>
      <xdr:rowOff>11905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EA07593F-0BCE-4B78-B3A0-BE9A3445BE5B}"/>
            </a:ext>
          </a:extLst>
        </xdr:cNvPr>
        <xdr:cNvSpPr txBox="1"/>
      </xdr:nvSpPr>
      <xdr:spPr>
        <a:xfrm>
          <a:off x="1969294" y="6269830"/>
          <a:ext cx="438149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/>
            <a:t>D20</a:t>
          </a:r>
        </a:p>
      </xdr:txBody>
    </xdr:sp>
    <xdr:clientData/>
  </xdr:twoCellAnchor>
  <xdr:twoCellAnchor>
    <xdr:from>
      <xdr:col>3</xdr:col>
      <xdr:colOff>392906</xdr:colOff>
      <xdr:row>26</xdr:row>
      <xdr:rowOff>59531</xdr:rowOff>
    </xdr:from>
    <xdr:to>
      <xdr:col>3</xdr:col>
      <xdr:colOff>535781</xdr:colOff>
      <xdr:row>27</xdr:row>
      <xdr:rowOff>11906</xdr:rowOff>
    </xdr:to>
    <xdr:sp macro="" textlink="">
      <xdr:nvSpPr>
        <xdr:cNvPr id="8" name="Flowchart: Connector 7">
          <a:extLst>
            <a:ext uri="{FF2B5EF4-FFF2-40B4-BE49-F238E27FC236}">
              <a16:creationId xmlns:a16="http://schemas.microsoft.com/office/drawing/2014/main" id="{4A6F3ACC-253F-4536-86B4-88BA3753D939}"/>
            </a:ext>
          </a:extLst>
        </xdr:cNvPr>
        <xdr:cNvSpPr/>
      </xdr:nvSpPr>
      <xdr:spPr>
        <a:xfrm>
          <a:off x="2135981" y="6174581"/>
          <a:ext cx="142875" cy="142875"/>
        </a:xfrm>
        <a:prstGeom prst="flowChartConnector">
          <a:avLst/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4</xdr:col>
      <xdr:colOff>47625</xdr:colOff>
      <xdr:row>26</xdr:row>
      <xdr:rowOff>59532</xdr:rowOff>
    </xdr:from>
    <xdr:to>
      <xdr:col>4</xdr:col>
      <xdr:colOff>190500</xdr:colOff>
      <xdr:row>27</xdr:row>
      <xdr:rowOff>11907</xdr:rowOff>
    </xdr:to>
    <xdr:sp macro="" textlink="">
      <xdr:nvSpPr>
        <xdr:cNvPr id="9" name="Flowchart: Connector 8">
          <a:extLst>
            <a:ext uri="{FF2B5EF4-FFF2-40B4-BE49-F238E27FC236}">
              <a16:creationId xmlns:a16="http://schemas.microsoft.com/office/drawing/2014/main" id="{52F06BDB-CC6C-407A-B4E8-45D0E9BA2B30}"/>
            </a:ext>
          </a:extLst>
        </xdr:cNvPr>
        <xdr:cNvSpPr/>
      </xdr:nvSpPr>
      <xdr:spPr>
        <a:xfrm>
          <a:off x="2371725" y="6174582"/>
          <a:ext cx="142875" cy="142875"/>
        </a:xfrm>
        <a:prstGeom prst="flowChartConnector">
          <a:avLst/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3</xdr:col>
      <xdr:colOff>535782</xdr:colOff>
      <xdr:row>26</xdr:row>
      <xdr:rowOff>154782</xdr:rowOff>
    </xdr:from>
    <xdr:to>
      <xdr:col>4</xdr:col>
      <xdr:colOff>392906</xdr:colOff>
      <xdr:row>28</xdr:row>
      <xdr:rowOff>11907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F78AC6D0-1F93-4720-A77E-1980F5BE2BCF}"/>
            </a:ext>
          </a:extLst>
        </xdr:cNvPr>
        <xdr:cNvSpPr txBox="1"/>
      </xdr:nvSpPr>
      <xdr:spPr>
        <a:xfrm>
          <a:off x="2278857" y="6269832"/>
          <a:ext cx="438149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/>
            <a:t>D19</a:t>
          </a:r>
        </a:p>
      </xdr:txBody>
    </xdr:sp>
    <xdr:clientData/>
  </xdr:twoCellAnchor>
  <xdr:twoCellAnchor>
    <xdr:from>
      <xdr:col>5</xdr:col>
      <xdr:colOff>381000</xdr:colOff>
      <xdr:row>26</xdr:row>
      <xdr:rowOff>71438</xdr:rowOff>
    </xdr:from>
    <xdr:to>
      <xdr:col>5</xdr:col>
      <xdr:colOff>523875</xdr:colOff>
      <xdr:row>27</xdr:row>
      <xdr:rowOff>23813</xdr:rowOff>
    </xdr:to>
    <xdr:sp macro="" textlink="">
      <xdr:nvSpPr>
        <xdr:cNvPr id="11" name="Flowchart: Connector 10">
          <a:extLst>
            <a:ext uri="{FF2B5EF4-FFF2-40B4-BE49-F238E27FC236}">
              <a16:creationId xmlns:a16="http://schemas.microsoft.com/office/drawing/2014/main" id="{6ACE7AF8-C4B8-4C92-A348-0FEFEE59D7E8}"/>
            </a:ext>
          </a:extLst>
        </xdr:cNvPr>
        <xdr:cNvSpPr/>
      </xdr:nvSpPr>
      <xdr:spPr>
        <a:xfrm>
          <a:off x="3286125" y="6186488"/>
          <a:ext cx="142875" cy="142875"/>
        </a:xfrm>
        <a:prstGeom prst="flowChartConnector">
          <a:avLst/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6</xdr:col>
      <xdr:colOff>59531</xdr:colOff>
      <xdr:row>26</xdr:row>
      <xdr:rowOff>71438</xdr:rowOff>
    </xdr:from>
    <xdr:to>
      <xdr:col>6</xdr:col>
      <xdr:colOff>202406</xdr:colOff>
      <xdr:row>27</xdr:row>
      <xdr:rowOff>23813</xdr:rowOff>
    </xdr:to>
    <xdr:sp macro="" textlink="">
      <xdr:nvSpPr>
        <xdr:cNvPr id="12" name="Flowchart: Connector 11">
          <a:extLst>
            <a:ext uri="{FF2B5EF4-FFF2-40B4-BE49-F238E27FC236}">
              <a16:creationId xmlns:a16="http://schemas.microsoft.com/office/drawing/2014/main" id="{9F9502E2-46CB-4D25-985A-CA25AF375278}"/>
            </a:ext>
          </a:extLst>
        </xdr:cNvPr>
        <xdr:cNvSpPr/>
      </xdr:nvSpPr>
      <xdr:spPr>
        <a:xfrm>
          <a:off x="3545681" y="6186488"/>
          <a:ext cx="142875" cy="142875"/>
        </a:xfrm>
        <a:prstGeom prst="flowChartConnector">
          <a:avLst/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8</xdr:col>
      <xdr:colOff>381000</xdr:colOff>
      <xdr:row>26</xdr:row>
      <xdr:rowOff>71438</xdr:rowOff>
    </xdr:from>
    <xdr:to>
      <xdr:col>8</xdr:col>
      <xdr:colOff>523875</xdr:colOff>
      <xdr:row>27</xdr:row>
      <xdr:rowOff>23813</xdr:rowOff>
    </xdr:to>
    <xdr:sp macro="" textlink="">
      <xdr:nvSpPr>
        <xdr:cNvPr id="13" name="Flowchart: Connector 12">
          <a:extLst>
            <a:ext uri="{FF2B5EF4-FFF2-40B4-BE49-F238E27FC236}">
              <a16:creationId xmlns:a16="http://schemas.microsoft.com/office/drawing/2014/main" id="{7CE324ED-6421-4974-A78A-B36964C145F6}"/>
            </a:ext>
          </a:extLst>
        </xdr:cNvPr>
        <xdr:cNvSpPr/>
      </xdr:nvSpPr>
      <xdr:spPr>
        <a:xfrm>
          <a:off x="5029200" y="6186488"/>
          <a:ext cx="142875" cy="142875"/>
        </a:xfrm>
        <a:prstGeom prst="flowChartConnector">
          <a:avLst/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9</xdr:col>
      <xdr:colOff>59531</xdr:colOff>
      <xdr:row>26</xdr:row>
      <xdr:rowOff>71437</xdr:rowOff>
    </xdr:from>
    <xdr:to>
      <xdr:col>9</xdr:col>
      <xdr:colOff>202406</xdr:colOff>
      <xdr:row>27</xdr:row>
      <xdr:rowOff>23812</xdr:rowOff>
    </xdr:to>
    <xdr:sp macro="" textlink="">
      <xdr:nvSpPr>
        <xdr:cNvPr id="14" name="Flowchart: Connector 13">
          <a:extLst>
            <a:ext uri="{FF2B5EF4-FFF2-40B4-BE49-F238E27FC236}">
              <a16:creationId xmlns:a16="http://schemas.microsoft.com/office/drawing/2014/main" id="{92548D9E-9AA9-44C3-87CD-D353E1C3C3BF}"/>
            </a:ext>
          </a:extLst>
        </xdr:cNvPr>
        <xdr:cNvSpPr/>
      </xdr:nvSpPr>
      <xdr:spPr>
        <a:xfrm>
          <a:off x="5288756" y="6186487"/>
          <a:ext cx="142875" cy="142875"/>
        </a:xfrm>
        <a:prstGeom prst="flowChartConnector">
          <a:avLst/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11</xdr:col>
      <xdr:colOff>381000</xdr:colOff>
      <xdr:row>26</xdr:row>
      <xdr:rowOff>71438</xdr:rowOff>
    </xdr:from>
    <xdr:to>
      <xdr:col>11</xdr:col>
      <xdr:colOff>523875</xdr:colOff>
      <xdr:row>27</xdr:row>
      <xdr:rowOff>23813</xdr:rowOff>
    </xdr:to>
    <xdr:sp macro="" textlink="">
      <xdr:nvSpPr>
        <xdr:cNvPr id="15" name="Flowchart: Connector 14">
          <a:extLst>
            <a:ext uri="{FF2B5EF4-FFF2-40B4-BE49-F238E27FC236}">
              <a16:creationId xmlns:a16="http://schemas.microsoft.com/office/drawing/2014/main" id="{334EA74C-69E5-4F25-B150-EC3A3FBD236A}"/>
            </a:ext>
          </a:extLst>
        </xdr:cNvPr>
        <xdr:cNvSpPr/>
      </xdr:nvSpPr>
      <xdr:spPr>
        <a:xfrm>
          <a:off x="6810375" y="6186488"/>
          <a:ext cx="142875" cy="142875"/>
        </a:xfrm>
        <a:prstGeom prst="flowChartConnector">
          <a:avLst/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12</xdr:col>
      <xdr:colOff>47625</xdr:colOff>
      <xdr:row>26</xdr:row>
      <xdr:rowOff>83344</xdr:rowOff>
    </xdr:from>
    <xdr:to>
      <xdr:col>12</xdr:col>
      <xdr:colOff>190500</xdr:colOff>
      <xdr:row>27</xdr:row>
      <xdr:rowOff>35719</xdr:rowOff>
    </xdr:to>
    <xdr:sp macro="" textlink="">
      <xdr:nvSpPr>
        <xdr:cNvPr id="16" name="Flowchart: Connector 15">
          <a:extLst>
            <a:ext uri="{FF2B5EF4-FFF2-40B4-BE49-F238E27FC236}">
              <a16:creationId xmlns:a16="http://schemas.microsoft.com/office/drawing/2014/main" id="{594A5351-AAFE-460E-B50C-BAA8A934DD5E}"/>
            </a:ext>
          </a:extLst>
        </xdr:cNvPr>
        <xdr:cNvSpPr/>
      </xdr:nvSpPr>
      <xdr:spPr>
        <a:xfrm>
          <a:off x="7058025" y="6198394"/>
          <a:ext cx="142875" cy="142875"/>
        </a:xfrm>
        <a:prstGeom prst="flowChartConnector">
          <a:avLst/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13</xdr:col>
      <xdr:colOff>392907</xdr:colOff>
      <xdr:row>26</xdr:row>
      <xdr:rowOff>47625</xdr:rowOff>
    </xdr:from>
    <xdr:to>
      <xdr:col>13</xdr:col>
      <xdr:colOff>535782</xdr:colOff>
      <xdr:row>27</xdr:row>
      <xdr:rowOff>0</xdr:rowOff>
    </xdr:to>
    <xdr:sp macro="" textlink="">
      <xdr:nvSpPr>
        <xdr:cNvPr id="17" name="Flowchart: Connector 16">
          <a:extLst>
            <a:ext uri="{FF2B5EF4-FFF2-40B4-BE49-F238E27FC236}">
              <a16:creationId xmlns:a16="http://schemas.microsoft.com/office/drawing/2014/main" id="{A1660510-F469-4491-A92E-1CBEF9C39C97}"/>
            </a:ext>
          </a:extLst>
        </xdr:cNvPr>
        <xdr:cNvSpPr/>
      </xdr:nvSpPr>
      <xdr:spPr>
        <a:xfrm>
          <a:off x="7993857" y="6162675"/>
          <a:ext cx="142875" cy="142875"/>
        </a:xfrm>
        <a:prstGeom prst="flowChartConnector">
          <a:avLst/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14</xdr:col>
      <xdr:colOff>59532</xdr:colOff>
      <xdr:row>26</xdr:row>
      <xdr:rowOff>47626</xdr:rowOff>
    </xdr:from>
    <xdr:to>
      <xdr:col>14</xdr:col>
      <xdr:colOff>202407</xdr:colOff>
      <xdr:row>27</xdr:row>
      <xdr:rowOff>1</xdr:rowOff>
    </xdr:to>
    <xdr:sp macro="" textlink="">
      <xdr:nvSpPr>
        <xdr:cNvPr id="18" name="Flowchart: Connector 17">
          <a:extLst>
            <a:ext uri="{FF2B5EF4-FFF2-40B4-BE49-F238E27FC236}">
              <a16:creationId xmlns:a16="http://schemas.microsoft.com/office/drawing/2014/main" id="{7E727B23-6B12-4561-8D1B-5C34392E2B5E}"/>
            </a:ext>
          </a:extLst>
        </xdr:cNvPr>
        <xdr:cNvSpPr/>
      </xdr:nvSpPr>
      <xdr:spPr>
        <a:xfrm>
          <a:off x="8251032" y="6162676"/>
          <a:ext cx="142875" cy="142875"/>
        </a:xfrm>
        <a:prstGeom prst="flowChartConnector">
          <a:avLst/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5</xdr:col>
      <xdr:colOff>238125</xdr:colOff>
      <xdr:row>26</xdr:row>
      <xdr:rowOff>166688</xdr:rowOff>
    </xdr:from>
    <xdr:to>
      <xdr:col>6</xdr:col>
      <xdr:colOff>95250</xdr:colOff>
      <xdr:row>28</xdr:row>
      <xdr:rowOff>23813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6485EAE2-9F65-45F9-A767-EC374C49CBA8}"/>
            </a:ext>
          </a:extLst>
        </xdr:cNvPr>
        <xdr:cNvSpPr txBox="1"/>
      </xdr:nvSpPr>
      <xdr:spPr>
        <a:xfrm>
          <a:off x="3143250" y="6281738"/>
          <a:ext cx="4381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/>
            <a:t>D18</a:t>
          </a:r>
        </a:p>
      </xdr:txBody>
    </xdr:sp>
    <xdr:clientData/>
  </xdr:twoCellAnchor>
  <xdr:twoCellAnchor>
    <xdr:from>
      <xdr:col>5</xdr:col>
      <xdr:colOff>547688</xdr:colOff>
      <xdr:row>26</xdr:row>
      <xdr:rowOff>166688</xdr:rowOff>
    </xdr:from>
    <xdr:to>
      <xdr:col>6</xdr:col>
      <xdr:colOff>404813</xdr:colOff>
      <xdr:row>28</xdr:row>
      <xdr:rowOff>23813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6FBC6936-E27D-4CD7-BC88-10081283F8BC}"/>
            </a:ext>
          </a:extLst>
        </xdr:cNvPr>
        <xdr:cNvSpPr txBox="1"/>
      </xdr:nvSpPr>
      <xdr:spPr>
        <a:xfrm>
          <a:off x="3452813" y="6281738"/>
          <a:ext cx="4381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/>
            <a:t>D17</a:t>
          </a:r>
        </a:p>
      </xdr:txBody>
    </xdr:sp>
    <xdr:clientData/>
  </xdr:twoCellAnchor>
  <xdr:twoCellAnchor>
    <xdr:from>
      <xdr:col>8</xdr:col>
      <xdr:colOff>226219</xdr:colOff>
      <xdr:row>26</xdr:row>
      <xdr:rowOff>178595</xdr:rowOff>
    </xdr:from>
    <xdr:to>
      <xdr:col>9</xdr:col>
      <xdr:colOff>71438</xdr:colOff>
      <xdr:row>28</xdr:row>
      <xdr:rowOff>35720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37920AEA-1B5B-4DDA-9990-8231817D2370}"/>
            </a:ext>
          </a:extLst>
        </xdr:cNvPr>
        <xdr:cNvSpPr txBox="1"/>
      </xdr:nvSpPr>
      <xdr:spPr>
        <a:xfrm>
          <a:off x="4874419" y="6293645"/>
          <a:ext cx="426244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/>
            <a:t>D16</a:t>
          </a:r>
        </a:p>
      </xdr:txBody>
    </xdr:sp>
    <xdr:clientData/>
  </xdr:twoCellAnchor>
  <xdr:twoCellAnchor>
    <xdr:from>
      <xdr:col>8</xdr:col>
      <xdr:colOff>547687</xdr:colOff>
      <xdr:row>26</xdr:row>
      <xdr:rowOff>166688</xdr:rowOff>
    </xdr:from>
    <xdr:to>
      <xdr:col>9</xdr:col>
      <xdr:colOff>392906</xdr:colOff>
      <xdr:row>28</xdr:row>
      <xdr:rowOff>23813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A31FD58C-BF31-4B39-A2AF-5BAD98E33A26}"/>
            </a:ext>
          </a:extLst>
        </xdr:cNvPr>
        <xdr:cNvSpPr txBox="1"/>
      </xdr:nvSpPr>
      <xdr:spPr>
        <a:xfrm>
          <a:off x="5195887" y="6281738"/>
          <a:ext cx="426244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/>
            <a:t>D15</a:t>
          </a:r>
        </a:p>
      </xdr:txBody>
    </xdr:sp>
    <xdr:clientData/>
  </xdr:twoCellAnchor>
  <xdr:twoCellAnchor>
    <xdr:from>
      <xdr:col>11</xdr:col>
      <xdr:colOff>238124</xdr:colOff>
      <xdr:row>26</xdr:row>
      <xdr:rowOff>178595</xdr:rowOff>
    </xdr:from>
    <xdr:to>
      <xdr:col>12</xdr:col>
      <xdr:colOff>95249</xdr:colOff>
      <xdr:row>28</xdr:row>
      <xdr:rowOff>35720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70A35778-981C-4700-A367-B29D6BEABE58}"/>
            </a:ext>
          </a:extLst>
        </xdr:cNvPr>
        <xdr:cNvSpPr txBox="1"/>
      </xdr:nvSpPr>
      <xdr:spPr>
        <a:xfrm>
          <a:off x="6667499" y="6293645"/>
          <a:ext cx="4381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/>
            <a:t>D14</a:t>
          </a:r>
        </a:p>
      </xdr:txBody>
    </xdr:sp>
    <xdr:clientData/>
  </xdr:twoCellAnchor>
  <xdr:twoCellAnchor>
    <xdr:from>
      <xdr:col>11</xdr:col>
      <xdr:colOff>547687</xdr:colOff>
      <xdr:row>26</xdr:row>
      <xdr:rowOff>178594</xdr:rowOff>
    </xdr:from>
    <xdr:to>
      <xdr:col>12</xdr:col>
      <xdr:colOff>404812</xdr:colOff>
      <xdr:row>28</xdr:row>
      <xdr:rowOff>35719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F464C2C-19F8-4B79-B870-BDC9206E2608}"/>
            </a:ext>
          </a:extLst>
        </xdr:cNvPr>
        <xdr:cNvSpPr txBox="1"/>
      </xdr:nvSpPr>
      <xdr:spPr>
        <a:xfrm>
          <a:off x="6977062" y="6293644"/>
          <a:ext cx="4381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/>
            <a:t>D13</a:t>
          </a:r>
        </a:p>
      </xdr:txBody>
    </xdr:sp>
    <xdr:clientData/>
  </xdr:twoCellAnchor>
  <xdr:twoCellAnchor>
    <xdr:from>
      <xdr:col>13</xdr:col>
      <xdr:colOff>238125</xdr:colOff>
      <xdr:row>26</xdr:row>
      <xdr:rowOff>142875</xdr:rowOff>
    </xdr:from>
    <xdr:to>
      <xdr:col>14</xdr:col>
      <xdr:colOff>83343</xdr:colOff>
      <xdr:row>28</xdr:row>
      <xdr:rowOff>0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E56DDD89-6CF5-4E57-9D2A-4CDBFFA0B386}"/>
            </a:ext>
          </a:extLst>
        </xdr:cNvPr>
        <xdr:cNvSpPr txBox="1"/>
      </xdr:nvSpPr>
      <xdr:spPr>
        <a:xfrm>
          <a:off x="7839075" y="6257925"/>
          <a:ext cx="435768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/>
            <a:t>D12</a:t>
          </a:r>
        </a:p>
      </xdr:txBody>
    </xdr:sp>
    <xdr:clientData/>
  </xdr:twoCellAnchor>
  <xdr:twoCellAnchor>
    <xdr:from>
      <xdr:col>13</xdr:col>
      <xdr:colOff>547688</xdr:colOff>
      <xdr:row>26</xdr:row>
      <xdr:rowOff>142876</xdr:rowOff>
    </xdr:from>
    <xdr:to>
      <xdr:col>14</xdr:col>
      <xdr:colOff>392906</xdr:colOff>
      <xdr:row>28</xdr:row>
      <xdr:rowOff>1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52C1CB0-BAE6-480D-8782-56567293E53C}"/>
            </a:ext>
          </a:extLst>
        </xdr:cNvPr>
        <xdr:cNvSpPr txBox="1"/>
      </xdr:nvSpPr>
      <xdr:spPr>
        <a:xfrm>
          <a:off x="8148638" y="6257926"/>
          <a:ext cx="435768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/>
            <a:t>D11</a:t>
          </a:r>
        </a:p>
      </xdr:txBody>
    </xdr:sp>
    <xdr:clientData/>
  </xdr:twoCellAnchor>
  <xdr:twoCellAnchor>
    <xdr:from>
      <xdr:col>13</xdr:col>
      <xdr:colOff>23813</xdr:colOff>
      <xdr:row>35</xdr:row>
      <xdr:rowOff>119062</xdr:rowOff>
    </xdr:from>
    <xdr:to>
      <xdr:col>13</xdr:col>
      <xdr:colOff>166688</xdr:colOff>
      <xdr:row>35</xdr:row>
      <xdr:rowOff>261937</xdr:rowOff>
    </xdr:to>
    <xdr:sp macro="" textlink="">
      <xdr:nvSpPr>
        <xdr:cNvPr id="27" name="Flowchart: Connector 26">
          <a:extLst>
            <a:ext uri="{FF2B5EF4-FFF2-40B4-BE49-F238E27FC236}">
              <a16:creationId xmlns:a16="http://schemas.microsoft.com/office/drawing/2014/main" id="{F4C59EA2-1BC2-4BB2-A5C2-F8417C05D999}"/>
            </a:ext>
          </a:extLst>
        </xdr:cNvPr>
        <xdr:cNvSpPr/>
      </xdr:nvSpPr>
      <xdr:spPr>
        <a:xfrm>
          <a:off x="7624763" y="7605712"/>
          <a:ext cx="142875" cy="142875"/>
        </a:xfrm>
        <a:prstGeom prst="flowChartConnector">
          <a:avLst/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0</xdr:col>
      <xdr:colOff>452436</xdr:colOff>
      <xdr:row>29</xdr:row>
      <xdr:rowOff>-1</xdr:rowOff>
    </xdr:from>
    <xdr:to>
      <xdr:col>1</xdr:col>
      <xdr:colOff>107155</xdr:colOff>
      <xdr:row>30</xdr:row>
      <xdr:rowOff>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8663DE02-5D6F-4352-B663-D521015A47B7}"/>
            </a:ext>
          </a:extLst>
        </xdr:cNvPr>
        <xdr:cNvCxnSpPr/>
      </xdr:nvCxnSpPr>
      <xdr:spPr>
        <a:xfrm>
          <a:off x="452436" y="6696074"/>
          <a:ext cx="235744" cy="28576"/>
        </a:xfrm>
        <a:prstGeom prst="line">
          <a:avLst/>
        </a:prstGeom>
        <a:ln w="19050" cap="flat" cmpd="sng" algn="ctr">
          <a:solidFill>
            <a:srgbClr val="C00000"/>
          </a:solidFill>
          <a:prstDash val="solid"/>
          <a:round/>
          <a:headEnd type="arrow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0</xdr:col>
      <xdr:colOff>452437</xdr:colOff>
      <xdr:row>34</xdr:row>
      <xdr:rowOff>23813</xdr:rowOff>
    </xdr:from>
    <xdr:to>
      <xdr:col>1</xdr:col>
      <xdr:colOff>107157</xdr:colOff>
      <xdr:row>35</xdr:row>
      <xdr:rowOff>0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2A83A120-9456-4EAB-A483-ABC42ED469B6}"/>
            </a:ext>
          </a:extLst>
        </xdr:cNvPr>
        <xdr:cNvCxnSpPr/>
      </xdr:nvCxnSpPr>
      <xdr:spPr>
        <a:xfrm>
          <a:off x="452437" y="7472363"/>
          <a:ext cx="235745" cy="14287"/>
        </a:xfrm>
        <a:prstGeom prst="line">
          <a:avLst/>
        </a:prstGeom>
        <a:ln w="19050" cap="flat" cmpd="sng" algn="ctr">
          <a:solidFill>
            <a:srgbClr val="C00000"/>
          </a:solidFill>
          <a:prstDash val="solid"/>
          <a:round/>
          <a:headEnd type="arrow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0</xdr:col>
      <xdr:colOff>571501</xdr:colOff>
      <xdr:row>27</xdr:row>
      <xdr:rowOff>107156</xdr:rowOff>
    </xdr:from>
    <xdr:to>
      <xdr:col>2</xdr:col>
      <xdr:colOff>83344</xdr:colOff>
      <xdr:row>32</xdr:row>
      <xdr:rowOff>59531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4EADDDF8-C5C5-4A14-B130-D8913106253B}"/>
            </a:ext>
          </a:extLst>
        </xdr:cNvPr>
        <xdr:cNvSpPr txBox="1"/>
      </xdr:nvSpPr>
      <xdr:spPr>
        <a:xfrm>
          <a:off x="571501" y="6412706"/>
          <a:ext cx="673893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r>
            <a:rPr lang="en-AU" sz="1100">
              <a:solidFill>
                <a:srgbClr val="C00000"/>
              </a:solidFill>
            </a:rPr>
            <a:t>Marker Stick</a:t>
          </a:r>
        </a:p>
      </xdr:txBody>
    </xdr:sp>
    <xdr:clientData/>
  </xdr:twoCellAnchor>
  <xdr:twoCellAnchor>
    <xdr:from>
      <xdr:col>0</xdr:col>
      <xdr:colOff>559595</xdr:colOff>
      <xdr:row>32</xdr:row>
      <xdr:rowOff>321468</xdr:rowOff>
    </xdr:from>
    <xdr:to>
      <xdr:col>1</xdr:col>
      <xdr:colOff>571499</xdr:colOff>
      <xdr:row>35</xdr:row>
      <xdr:rowOff>345281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2AFBC6DA-3752-4F12-B13B-5103345020C7}"/>
            </a:ext>
          </a:extLst>
        </xdr:cNvPr>
        <xdr:cNvSpPr txBox="1"/>
      </xdr:nvSpPr>
      <xdr:spPr>
        <a:xfrm>
          <a:off x="559595" y="7246143"/>
          <a:ext cx="592929" cy="5857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r>
            <a:rPr lang="en-AU" sz="1100">
              <a:solidFill>
                <a:srgbClr val="C00000"/>
              </a:solidFill>
            </a:rPr>
            <a:t>Marker Stick</a:t>
          </a:r>
        </a:p>
      </xdr:txBody>
    </xdr:sp>
    <xdr:clientData/>
  </xdr:twoCellAnchor>
  <xdr:twoCellAnchor>
    <xdr:from>
      <xdr:col>12</xdr:col>
      <xdr:colOff>71438</xdr:colOff>
      <xdr:row>35</xdr:row>
      <xdr:rowOff>119063</xdr:rowOff>
    </xdr:from>
    <xdr:to>
      <xdr:col>12</xdr:col>
      <xdr:colOff>214313</xdr:colOff>
      <xdr:row>35</xdr:row>
      <xdr:rowOff>261938</xdr:rowOff>
    </xdr:to>
    <xdr:sp macro="" textlink="">
      <xdr:nvSpPr>
        <xdr:cNvPr id="32" name="Flowchart: Connector 31">
          <a:extLst>
            <a:ext uri="{FF2B5EF4-FFF2-40B4-BE49-F238E27FC236}">
              <a16:creationId xmlns:a16="http://schemas.microsoft.com/office/drawing/2014/main" id="{85C01BBD-E0EB-45ED-8619-9892792A53AD}"/>
            </a:ext>
          </a:extLst>
        </xdr:cNvPr>
        <xdr:cNvSpPr/>
      </xdr:nvSpPr>
      <xdr:spPr>
        <a:xfrm>
          <a:off x="7081838" y="7605713"/>
          <a:ext cx="142875" cy="142875"/>
        </a:xfrm>
        <a:prstGeom prst="flowChartConnector">
          <a:avLst/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11</xdr:col>
      <xdr:colOff>416719</xdr:colOff>
      <xdr:row>35</xdr:row>
      <xdr:rowOff>107156</xdr:rowOff>
    </xdr:from>
    <xdr:to>
      <xdr:col>11</xdr:col>
      <xdr:colOff>559594</xdr:colOff>
      <xdr:row>35</xdr:row>
      <xdr:rowOff>250031</xdr:rowOff>
    </xdr:to>
    <xdr:sp macro="" textlink="">
      <xdr:nvSpPr>
        <xdr:cNvPr id="33" name="Flowchart: Connector 32">
          <a:extLst>
            <a:ext uri="{FF2B5EF4-FFF2-40B4-BE49-F238E27FC236}">
              <a16:creationId xmlns:a16="http://schemas.microsoft.com/office/drawing/2014/main" id="{3133AE16-70B1-4445-A79A-A660C10FE9F4}"/>
            </a:ext>
          </a:extLst>
        </xdr:cNvPr>
        <xdr:cNvSpPr/>
      </xdr:nvSpPr>
      <xdr:spPr>
        <a:xfrm>
          <a:off x="6846094" y="7593806"/>
          <a:ext cx="142875" cy="142875"/>
        </a:xfrm>
        <a:prstGeom prst="flowChartConnector">
          <a:avLst/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10</xdr:col>
      <xdr:colOff>59531</xdr:colOff>
      <xdr:row>35</xdr:row>
      <xdr:rowOff>107156</xdr:rowOff>
    </xdr:from>
    <xdr:to>
      <xdr:col>10</xdr:col>
      <xdr:colOff>202406</xdr:colOff>
      <xdr:row>35</xdr:row>
      <xdr:rowOff>250031</xdr:rowOff>
    </xdr:to>
    <xdr:sp macro="" textlink="">
      <xdr:nvSpPr>
        <xdr:cNvPr id="34" name="Flowchart: Connector 33">
          <a:extLst>
            <a:ext uri="{FF2B5EF4-FFF2-40B4-BE49-F238E27FC236}">
              <a16:creationId xmlns:a16="http://schemas.microsoft.com/office/drawing/2014/main" id="{97819E59-FE4A-4636-BB4A-A1D4EE92A2B3}"/>
            </a:ext>
          </a:extLst>
        </xdr:cNvPr>
        <xdr:cNvSpPr/>
      </xdr:nvSpPr>
      <xdr:spPr>
        <a:xfrm>
          <a:off x="5907881" y="7593806"/>
          <a:ext cx="142875" cy="142875"/>
        </a:xfrm>
        <a:prstGeom prst="flowChartConnector">
          <a:avLst/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9</xdr:col>
      <xdr:colOff>381000</xdr:colOff>
      <xdr:row>35</xdr:row>
      <xdr:rowOff>119062</xdr:rowOff>
    </xdr:from>
    <xdr:to>
      <xdr:col>9</xdr:col>
      <xdr:colOff>523875</xdr:colOff>
      <xdr:row>35</xdr:row>
      <xdr:rowOff>261937</xdr:rowOff>
    </xdr:to>
    <xdr:sp macro="" textlink="">
      <xdr:nvSpPr>
        <xdr:cNvPr id="35" name="Flowchart: Connector 34">
          <a:extLst>
            <a:ext uri="{FF2B5EF4-FFF2-40B4-BE49-F238E27FC236}">
              <a16:creationId xmlns:a16="http://schemas.microsoft.com/office/drawing/2014/main" id="{04CDAFE3-140E-4102-928D-855B16559675}"/>
            </a:ext>
          </a:extLst>
        </xdr:cNvPr>
        <xdr:cNvSpPr/>
      </xdr:nvSpPr>
      <xdr:spPr>
        <a:xfrm>
          <a:off x="5610225" y="7605712"/>
          <a:ext cx="142875" cy="142875"/>
        </a:xfrm>
        <a:prstGeom prst="flowChartConnector">
          <a:avLst/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8</xdr:col>
      <xdr:colOff>59531</xdr:colOff>
      <xdr:row>35</xdr:row>
      <xdr:rowOff>95251</xdr:rowOff>
    </xdr:from>
    <xdr:to>
      <xdr:col>8</xdr:col>
      <xdr:colOff>202406</xdr:colOff>
      <xdr:row>35</xdr:row>
      <xdr:rowOff>238126</xdr:rowOff>
    </xdr:to>
    <xdr:sp macro="" textlink="">
      <xdr:nvSpPr>
        <xdr:cNvPr id="36" name="Flowchart: Connector 35">
          <a:extLst>
            <a:ext uri="{FF2B5EF4-FFF2-40B4-BE49-F238E27FC236}">
              <a16:creationId xmlns:a16="http://schemas.microsoft.com/office/drawing/2014/main" id="{82D92881-15A7-4864-9552-D507D369716D}"/>
            </a:ext>
          </a:extLst>
        </xdr:cNvPr>
        <xdr:cNvSpPr/>
      </xdr:nvSpPr>
      <xdr:spPr>
        <a:xfrm>
          <a:off x="4707731" y="7581901"/>
          <a:ext cx="142875" cy="142875"/>
        </a:xfrm>
        <a:prstGeom prst="flowChartConnector">
          <a:avLst/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7</xdr:col>
      <xdr:colOff>381000</xdr:colOff>
      <xdr:row>35</xdr:row>
      <xdr:rowOff>83344</xdr:rowOff>
    </xdr:from>
    <xdr:to>
      <xdr:col>7</xdr:col>
      <xdr:colOff>523875</xdr:colOff>
      <xdr:row>35</xdr:row>
      <xdr:rowOff>226219</xdr:rowOff>
    </xdr:to>
    <xdr:sp macro="" textlink="">
      <xdr:nvSpPr>
        <xdr:cNvPr id="37" name="Flowchart: Connector 36">
          <a:extLst>
            <a:ext uri="{FF2B5EF4-FFF2-40B4-BE49-F238E27FC236}">
              <a16:creationId xmlns:a16="http://schemas.microsoft.com/office/drawing/2014/main" id="{8002DD21-F167-4B8A-8687-F185ACC7A02C}"/>
            </a:ext>
          </a:extLst>
        </xdr:cNvPr>
        <xdr:cNvSpPr/>
      </xdr:nvSpPr>
      <xdr:spPr>
        <a:xfrm>
          <a:off x="4448175" y="7569994"/>
          <a:ext cx="142875" cy="142875"/>
        </a:xfrm>
        <a:prstGeom prst="flowChartConnector">
          <a:avLst/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6</xdr:col>
      <xdr:colOff>47625</xdr:colOff>
      <xdr:row>35</xdr:row>
      <xdr:rowOff>11906</xdr:rowOff>
    </xdr:from>
    <xdr:to>
      <xdr:col>6</xdr:col>
      <xdr:colOff>190500</xdr:colOff>
      <xdr:row>35</xdr:row>
      <xdr:rowOff>154781</xdr:rowOff>
    </xdr:to>
    <xdr:sp macro="" textlink="">
      <xdr:nvSpPr>
        <xdr:cNvPr id="38" name="Flowchart: Connector 37">
          <a:extLst>
            <a:ext uri="{FF2B5EF4-FFF2-40B4-BE49-F238E27FC236}">
              <a16:creationId xmlns:a16="http://schemas.microsoft.com/office/drawing/2014/main" id="{100146B8-1142-4AB6-82B3-3BDFB8FDD403}"/>
            </a:ext>
          </a:extLst>
        </xdr:cNvPr>
        <xdr:cNvSpPr/>
      </xdr:nvSpPr>
      <xdr:spPr>
        <a:xfrm>
          <a:off x="3533775" y="7498556"/>
          <a:ext cx="142875" cy="142875"/>
        </a:xfrm>
        <a:prstGeom prst="flowChartConnector">
          <a:avLst/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5</xdr:col>
      <xdr:colOff>392906</xdr:colOff>
      <xdr:row>35</xdr:row>
      <xdr:rowOff>0</xdr:rowOff>
    </xdr:from>
    <xdr:to>
      <xdr:col>5</xdr:col>
      <xdr:colOff>535781</xdr:colOff>
      <xdr:row>35</xdr:row>
      <xdr:rowOff>142875</xdr:rowOff>
    </xdr:to>
    <xdr:sp macro="" textlink="">
      <xdr:nvSpPr>
        <xdr:cNvPr id="39" name="Flowchart: Connector 38">
          <a:extLst>
            <a:ext uri="{FF2B5EF4-FFF2-40B4-BE49-F238E27FC236}">
              <a16:creationId xmlns:a16="http://schemas.microsoft.com/office/drawing/2014/main" id="{ACCF7B2B-9249-4F68-AB18-DC02AD0CA668}"/>
            </a:ext>
          </a:extLst>
        </xdr:cNvPr>
        <xdr:cNvSpPr/>
      </xdr:nvSpPr>
      <xdr:spPr>
        <a:xfrm>
          <a:off x="3298031" y="7486650"/>
          <a:ext cx="142875" cy="142875"/>
        </a:xfrm>
        <a:prstGeom prst="flowChartConnector">
          <a:avLst/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3</xdr:col>
      <xdr:colOff>428625</xdr:colOff>
      <xdr:row>35</xdr:row>
      <xdr:rowOff>47625</xdr:rowOff>
    </xdr:from>
    <xdr:to>
      <xdr:col>3</xdr:col>
      <xdr:colOff>571500</xdr:colOff>
      <xdr:row>35</xdr:row>
      <xdr:rowOff>190500</xdr:rowOff>
    </xdr:to>
    <xdr:sp macro="" textlink="">
      <xdr:nvSpPr>
        <xdr:cNvPr id="40" name="Flowchart: Connector 39">
          <a:extLst>
            <a:ext uri="{FF2B5EF4-FFF2-40B4-BE49-F238E27FC236}">
              <a16:creationId xmlns:a16="http://schemas.microsoft.com/office/drawing/2014/main" id="{47201912-AFDD-4558-897A-388C83F59DEC}"/>
            </a:ext>
          </a:extLst>
        </xdr:cNvPr>
        <xdr:cNvSpPr/>
      </xdr:nvSpPr>
      <xdr:spPr>
        <a:xfrm>
          <a:off x="2171700" y="7534275"/>
          <a:ext cx="142875" cy="142875"/>
        </a:xfrm>
        <a:prstGeom prst="flowChartConnector">
          <a:avLst/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12</xdr:col>
      <xdr:colOff>547688</xdr:colOff>
      <xdr:row>35</xdr:row>
      <xdr:rowOff>226219</xdr:rowOff>
    </xdr:from>
    <xdr:to>
      <xdr:col>13</xdr:col>
      <xdr:colOff>392905</xdr:colOff>
      <xdr:row>35</xdr:row>
      <xdr:rowOff>464344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55ED138C-C445-46D1-9133-BF5930581DFE}"/>
            </a:ext>
          </a:extLst>
        </xdr:cNvPr>
        <xdr:cNvSpPr txBox="1"/>
      </xdr:nvSpPr>
      <xdr:spPr>
        <a:xfrm>
          <a:off x="7558088" y="7712869"/>
          <a:ext cx="435767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/>
            <a:t>D10</a:t>
          </a:r>
        </a:p>
      </xdr:txBody>
    </xdr:sp>
    <xdr:clientData/>
  </xdr:twoCellAnchor>
  <xdr:twoCellAnchor>
    <xdr:from>
      <xdr:col>11</xdr:col>
      <xdr:colOff>559594</xdr:colOff>
      <xdr:row>35</xdr:row>
      <xdr:rowOff>226219</xdr:rowOff>
    </xdr:from>
    <xdr:to>
      <xdr:col>12</xdr:col>
      <xdr:colOff>416718</xdr:colOff>
      <xdr:row>35</xdr:row>
      <xdr:rowOff>464344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93CA043E-8FEC-4FF2-9B57-0E95A522087D}"/>
            </a:ext>
          </a:extLst>
        </xdr:cNvPr>
        <xdr:cNvSpPr txBox="1"/>
      </xdr:nvSpPr>
      <xdr:spPr>
        <a:xfrm>
          <a:off x="6988969" y="7712869"/>
          <a:ext cx="438149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/>
            <a:t>D9</a:t>
          </a:r>
        </a:p>
      </xdr:txBody>
    </xdr:sp>
    <xdr:clientData/>
  </xdr:twoCellAnchor>
  <xdr:twoCellAnchor>
    <xdr:from>
      <xdr:col>11</xdr:col>
      <xdr:colOff>297656</xdr:colOff>
      <xdr:row>35</xdr:row>
      <xdr:rowOff>214312</xdr:rowOff>
    </xdr:from>
    <xdr:to>
      <xdr:col>12</xdr:col>
      <xdr:colOff>154780</xdr:colOff>
      <xdr:row>35</xdr:row>
      <xdr:rowOff>452437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A35B8AEF-CE87-48DB-BD44-7DF2123E4108}"/>
            </a:ext>
          </a:extLst>
        </xdr:cNvPr>
        <xdr:cNvSpPr txBox="1"/>
      </xdr:nvSpPr>
      <xdr:spPr>
        <a:xfrm>
          <a:off x="6727031" y="7700962"/>
          <a:ext cx="438149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/>
            <a:t>D8</a:t>
          </a:r>
        </a:p>
      </xdr:txBody>
    </xdr:sp>
    <xdr:clientData/>
  </xdr:twoCellAnchor>
  <xdr:twoCellAnchor>
    <xdr:from>
      <xdr:col>9</xdr:col>
      <xdr:colOff>559595</xdr:colOff>
      <xdr:row>35</xdr:row>
      <xdr:rowOff>202406</xdr:rowOff>
    </xdr:from>
    <xdr:to>
      <xdr:col>10</xdr:col>
      <xdr:colOff>416718</xdr:colOff>
      <xdr:row>35</xdr:row>
      <xdr:rowOff>440531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33D4009F-DF73-4A09-B98F-E8BBA2F60DBF}"/>
            </a:ext>
          </a:extLst>
        </xdr:cNvPr>
        <xdr:cNvSpPr txBox="1"/>
      </xdr:nvSpPr>
      <xdr:spPr>
        <a:xfrm>
          <a:off x="5788820" y="7689056"/>
          <a:ext cx="476248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/>
            <a:t>D7</a:t>
          </a:r>
        </a:p>
      </xdr:txBody>
    </xdr:sp>
    <xdr:clientData/>
  </xdr:twoCellAnchor>
  <xdr:twoCellAnchor>
    <xdr:from>
      <xdr:col>9</xdr:col>
      <xdr:colOff>285750</xdr:colOff>
      <xdr:row>35</xdr:row>
      <xdr:rowOff>214312</xdr:rowOff>
    </xdr:from>
    <xdr:to>
      <xdr:col>10</xdr:col>
      <xdr:colOff>142873</xdr:colOff>
      <xdr:row>35</xdr:row>
      <xdr:rowOff>452437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41D40D1C-F565-4BD5-B00D-EFA5740D5A06}"/>
            </a:ext>
          </a:extLst>
        </xdr:cNvPr>
        <xdr:cNvSpPr txBox="1"/>
      </xdr:nvSpPr>
      <xdr:spPr>
        <a:xfrm>
          <a:off x="5514975" y="7700962"/>
          <a:ext cx="476248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/>
            <a:t>D6</a:t>
          </a:r>
        </a:p>
      </xdr:txBody>
    </xdr:sp>
    <xdr:clientData/>
  </xdr:twoCellAnchor>
  <xdr:twoCellAnchor>
    <xdr:from>
      <xdr:col>7</xdr:col>
      <xdr:colOff>559593</xdr:colOff>
      <xdr:row>35</xdr:row>
      <xdr:rowOff>202407</xdr:rowOff>
    </xdr:from>
    <xdr:to>
      <xdr:col>8</xdr:col>
      <xdr:colOff>416717</xdr:colOff>
      <xdr:row>35</xdr:row>
      <xdr:rowOff>440532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6519E6F0-EB31-4E9B-A77F-91628BC019FB}"/>
            </a:ext>
          </a:extLst>
        </xdr:cNvPr>
        <xdr:cNvSpPr txBox="1"/>
      </xdr:nvSpPr>
      <xdr:spPr>
        <a:xfrm>
          <a:off x="4626768" y="7689057"/>
          <a:ext cx="438149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/>
            <a:t>D5</a:t>
          </a:r>
        </a:p>
      </xdr:txBody>
    </xdr:sp>
    <xdr:clientData/>
  </xdr:twoCellAnchor>
  <xdr:twoCellAnchor>
    <xdr:from>
      <xdr:col>7</xdr:col>
      <xdr:colOff>285750</xdr:colOff>
      <xdr:row>35</xdr:row>
      <xdr:rowOff>178594</xdr:rowOff>
    </xdr:from>
    <xdr:to>
      <xdr:col>8</xdr:col>
      <xdr:colOff>142874</xdr:colOff>
      <xdr:row>35</xdr:row>
      <xdr:rowOff>416719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5C313A86-AC85-4C34-8D0B-61EBD1323DD0}"/>
            </a:ext>
          </a:extLst>
        </xdr:cNvPr>
        <xdr:cNvSpPr txBox="1"/>
      </xdr:nvSpPr>
      <xdr:spPr>
        <a:xfrm>
          <a:off x="4352925" y="7665244"/>
          <a:ext cx="438149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/>
            <a:t>D4</a:t>
          </a:r>
        </a:p>
      </xdr:txBody>
    </xdr:sp>
    <xdr:clientData/>
  </xdr:twoCellAnchor>
  <xdr:twoCellAnchor>
    <xdr:from>
      <xdr:col>5</xdr:col>
      <xdr:colOff>535782</xdr:colOff>
      <xdr:row>35</xdr:row>
      <xdr:rowOff>119063</xdr:rowOff>
    </xdr:from>
    <xdr:to>
      <xdr:col>6</xdr:col>
      <xdr:colOff>392905</xdr:colOff>
      <xdr:row>35</xdr:row>
      <xdr:rowOff>357188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4A24C887-79E0-4E5E-AA11-01270659BB6B}"/>
            </a:ext>
          </a:extLst>
        </xdr:cNvPr>
        <xdr:cNvSpPr txBox="1"/>
      </xdr:nvSpPr>
      <xdr:spPr>
        <a:xfrm>
          <a:off x="3440907" y="7605713"/>
          <a:ext cx="438148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/>
            <a:t>D3</a:t>
          </a:r>
        </a:p>
      </xdr:txBody>
    </xdr:sp>
    <xdr:clientData/>
  </xdr:twoCellAnchor>
  <xdr:twoCellAnchor>
    <xdr:from>
      <xdr:col>5</xdr:col>
      <xdr:colOff>285750</xdr:colOff>
      <xdr:row>35</xdr:row>
      <xdr:rowOff>95250</xdr:rowOff>
    </xdr:from>
    <xdr:to>
      <xdr:col>6</xdr:col>
      <xdr:colOff>142873</xdr:colOff>
      <xdr:row>35</xdr:row>
      <xdr:rowOff>333375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A4DE46CC-51EE-41DD-A853-2D644A075F62}"/>
            </a:ext>
          </a:extLst>
        </xdr:cNvPr>
        <xdr:cNvSpPr txBox="1"/>
      </xdr:nvSpPr>
      <xdr:spPr>
        <a:xfrm>
          <a:off x="3190875" y="7581900"/>
          <a:ext cx="438148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/>
            <a:t>D2</a:t>
          </a:r>
        </a:p>
      </xdr:txBody>
    </xdr:sp>
    <xdr:clientData/>
  </xdr:twoCellAnchor>
  <xdr:twoCellAnchor>
    <xdr:from>
      <xdr:col>3</xdr:col>
      <xdr:colOff>297656</xdr:colOff>
      <xdr:row>35</xdr:row>
      <xdr:rowOff>130969</xdr:rowOff>
    </xdr:from>
    <xdr:to>
      <xdr:col>4</xdr:col>
      <xdr:colOff>154780</xdr:colOff>
      <xdr:row>35</xdr:row>
      <xdr:rowOff>369094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41664701-BBFB-4E5A-BF2F-7D45627F5252}"/>
            </a:ext>
          </a:extLst>
        </xdr:cNvPr>
        <xdr:cNvSpPr txBox="1"/>
      </xdr:nvSpPr>
      <xdr:spPr>
        <a:xfrm>
          <a:off x="2040731" y="7617619"/>
          <a:ext cx="438149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/>
            <a:t>D1</a:t>
          </a:r>
        </a:p>
      </xdr:txBody>
    </xdr:sp>
    <xdr:clientData/>
  </xdr:twoCellAnchor>
  <xdr:twoCellAnchor>
    <xdr:from>
      <xdr:col>2</xdr:col>
      <xdr:colOff>17994</xdr:colOff>
      <xdr:row>61</xdr:row>
      <xdr:rowOff>142875</xdr:rowOff>
    </xdr:from>
    <xdr:to>
      <xdr:col>8</xdr:col>
      <xdr:colOff>559593</xdr:colOff>
      <xdr:row>63</xdr:row>
      <xdr:rowOff>198130</xdr:rowOff>
    </xdr:to>
    <xdr:sp macro="" textlink="">
      <xdr:nvSpPr>
        <xdr:cNvPr id="51" name="Left Brace 50">
          <a:extLst>
            <a:ext uri="{FF2B5EF4-FFF2-40B4-BE49-F238E27FC236}">
              <a16:creationId xmlns:a16="http://schemas.microsoft.com/office/drawing/2014/main" id="{BA6995B9-E854-46F3-B8D7-26CDBE97DD23}"/>
            </a:ext>
          </a:extLst>
        </xdr:cNvPr>
        <xdr:cNvSpPr/>
      </xdr:nvSpPr>
      <xdr:spPr>
        <a:xfrm rot="5400000" flipH="1">
          <a:off x="2966266" y="11634503"/>
          <a:ext cx="455305" cy="4027749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9</xdr:col>
      <xdr:colOff>59531</xdr:colOff>
      <xdr:row>61</xdr:row>
      <xdr:rowOff>154781</xdr:rowOff>
    </xdr:from>
    <xdr:to>
      <xdr:col>15</xdr:col>
      <xdr:colOff>565411</xdr:colOff>
      <xdr:row>63</xdr:row>
      <xdr:rowOff>210036</xdr:rowOff>
    </xdr:to>
    <xdr:sp macro="" textlink="">
      <xdr:nvSpPr>
        <xdr:cNvPr id="52" name="Left Brace 51">
          <a:extLst>
            <a:ext uri="{FF2B5EF4-FFF2-40B4-BE49-F238E27FC236}">
              <a16:creationId xmlns:a16="http://schemas.microsoft.com/office/drawing/2014/main" id="{FA1C5A41-B6DD-4407-BA42-6C57C628FE77}"/>
            </a:ext>
          </a:extLst>
        </xdr:cNvPr>
        <xdr:cNvSpPr/>
      </xdr:nvSpPr>
      <xdr:spPr>
        <a:xfrm rot="5400000" flipH="1">
          <a:off x="7090456" y="11630931"/>
          <a:ext cx="455305" cy="4058705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1</xdr:col>
      <xdr:colOff>426244</xdr:colOff>
      <xdr:row>2</xdr:row>
      <xdr:rowOff>164307</xdr:rowOff>
    </xdr:from>
    <xdr:to>
      <xdr:col>2</xdr:col>
      <xdr:colOff>4763</xdr:colOff>
      <xdr:row>2</xdr:row>
      <xdr:rowOff>173832</xdr:rowOff>
    </xdr:to>
    <xdr:cxnSp macro="">
      <xdr:nvCxnSpPr>
        <xdr:cNvPr id="53" name="Straight Arrow Connector 52">
          <a:extLst>
            <a:ext uri="{FF2B5EF4-FFF2-40B4-BE49-F238E27FC236}">
              <a16:creationId xmlns:a16="http://schemas.microsoft.com/office/drawing/2014/main" id="{3047F585-F8DA-405A-A964-B69B00CBCA27}"/>
            </a:ext>
          </a:extLst>
        </xdr:cNvPr>
        <xdr:cNvCxnSpPr/>
      </xdr:nvCxnSpPr>
      <xdr:spPr>
        <a:xfrm>
          <a:off x="1007269" y="792957"/>
          <a:ext cx="159544" cy="9525"/>
        </a:xfrm>
        <a:prstGeom prst="straightConnector1">
          <a:avLst/>
        </a:prstGeom>
        <a:ln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47625</xdr:colOff>
      <xdr:row>0</xdr:row>
      <xdr:rowOff>238127</xdr:rowOff>
    </xdr:from>
    <xdr:to>
      <xdr:col>8</xdr:col>
      <xdr:colOff>535784</xdr:colOff>
      <xdr:row>2</xdr:row>
      <xdr:rowOff>67163</xdr:rowOff>
    </xdr:to>
    <xdr:sp macro="" textlink="">
      <xdr:nvSpPr>
        <xdr:cNvPr id="54" name="Left Brace 53">
          <a:extLst>
            <a:ext uri="{FF2B5EF4-FFF2-40B4-BE49-F238E27FC236}">
              <a16:creationId xmlns:a16="http://schemas.microsoft.com/office/drawing/2014/main" id="{4DD56F47-1100-4730-AB87-9B566D1EA37F}"/>
            </a:ext>
          </a:extLst>
        </xdr:cNvPr>
        <xdr:cNvSpPr/>
      </xdr:nvSpPr>
      <xdr:spPr>
        <a:xfrm rot="16200000" flipH="1">
          <a:off x="2967987" y="-1520185"/>
          <a:ext cx="457686" cy="3974309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9</xdr:col>
      <xdr:colOff>71438</xdr:colOff>
      <xdr:row>0</xdr:row>
      <xdr:rowOff>238127</xdr:rowOff>
    </xdr:from>
    <xdr:to>
      <xdr:col>15</xdr:col>
      <xdr:colOff>523878</xdr:colOff>
      <xdr:row>2</xdr:row>
      <xdr:rowOff>67163</xdr:rowOff>
    </xdr:to>
    <xdr:sp macro="" textlink="">
      <xdr:nvSpPr>
        <xdr:cNvPr id="55" name="Left Brace 54">
          <a:extLst>
            <a:ext uri="{FF2B5EF4-FFF2-40B4-BE49-F238E27FC236}">
              <a16:creationId xmlns:a16="http://schemas.microsoft.com/office/drawing/2014/main" id="{6E26196A-2A07-4F57-8FC8-671E2D49EDF8}"/>
            </a:ext>
          </a:extLst>
        </xdr:cNvPr>
        <xdr:cNvSpPr/>
      </xdr:nvSpPr>
      <xdr:spPr>
        <a:xfrm rot="16200000" flipH="1">
          <a:off x="7074453" y="-1535663"/>
          <a:ext cx="457686" cy="4005265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15</xdr:col>
      <xdr:colOff>595311</xdr:colOff>
      <xdr:row>66</xdr:row>
      <xdr:rowOff>47625</xdr:rowOff>
    </xdr:from>
    <xdr:to>
      <xdr:col>16</xdr:col>
      <xdr:colOff>0</xdr:colOff>
      <xdr:row>67</xdr:row>
      <xdr:rowOff>83343</xdr:rowOff>
    </xdr:to>
    <xdr:cxnSp macro="">
      <xdr:nvCxnSpPr>
        <xdr:cNvPr id="56" name="Straight Connector 55">
          <a:extLst>
            <a:ext uri="{FF2B5EF4-FFF2-40B4-BE49-F238E27FC236}">
              <a16:creationId xmlns:a16="http://schemas.microsoft.com/office/drawing/2014/main" id="{55BB7315-F8F8-43A6-AAA3-7B342F36D5F9}"/>
            </a:ext>
          </a:extLst>
        </xdr:cNvPr>
        <xdr:cNvCxnSpPr/>
      </xdr:nvCxnSpPr>
      <xdr:spPr>
        <a:xfrm flipH="1">
          <a:off x="9377361" y="14706600"/>
          <a:ext cx="0" cy="273843"/>
        </a:xfrm>
        <a:prstGeom prst="line">
          <a:avLst/>
        </a:prstGeom>
        <a:ln w="19050" cap="flat" cmpd="sng" algn="ctr">
          <a:solidFill>
            <a:srgbClr val="C00000"/>
          </a:solidFill>
          <a:prstDash val="solid"/>
          <a:round/>
          <a:headEnd type="arrow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71437</xdr:colOff>
      <xdr:row>64</xdr:row>
      <xdr:rowOff>119063</xdr:rowOff>
    </xdr:from>
    <xdr:to>
      <xdr:col>16</xdr:col>
      <xdr:colOff>71435</xdr:colOff>
      <xdr:row>66</xdr:row>
      <xdr:rowOff>226220</xdr:rowOff>
    </xdr:to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EDA11F8D-DF4B-4A86-9C63-11BB067B3A73}"/>
            </a:ext>
          </a:extLst>
        </xdr:cNvPr>
        <xdr:cNvSpPr txBox="1"/>
      </xdr:nvSpPr>
      <xdr:spPr>
        <a:xfrm>
          <a:off x="8853487" y="14301788"/>
          <a:ext cx="590548" cy="5834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r>
            <a:rPr lang="en-AU" sz="1100">
              <a:solidFill>
                <a:srgbClr val="C00000"/>
              </a:solidFill>
            </a:rPr>
            <a:t>Marker Stick</a:t>
          </a:r>
        </a:p>
      </xdr:txBody>
    </xdr:sp>
    <xdr:clientData/>
  </xdr:twoCellAnchor>
  <xdr:twoCellAnchor>
    <xdr:from>
      <xdr:col>16</xdr:col>
      <xdr:colOff>83343</xdr:colOff>
      <xdr:row>61</xdr:row>
      <xdr:rowOff>906</xdr:rowOff>
    </xdr:from>
    <xdr:to>
      <xdr:col>17</xdr:col>
      <xdr:colOff>280564</xdr:colOff>
      <xdr:row>66</xdr:row>
      <xdr:rowOff>226218</xdr:rowOff>
    </xdr:to>
    <xdr:sp macro="" textlink="">
      <xdr:nvSpPr>
        <xdr:cNvPr id="58" name="Left Brace 57">
          <a:extLst>
            <a:ext uri="{FF2B5EF4-FFF2-40B4-BE49-F238E27FC236}">
              <a16:creationId xmlns:a16="http://schemas.microsoft.com/office/drawing/2014/main" id="{E77753F5-9185-4CC8-BC18-1219A9DD5F32}"/>
            </a:ext>
          </a:extLst>
        </xdr:cNvPr>
        <xdr:cNvSpPr/>
      </xdr:nvSpPr>
      <xdr:spPr>
        <a:xfrm flipH="1">
          <a:off x="9455943" y="13278756"/>
          <a:ext cx="416296" cy="1606437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17</xdr:col>
      <xdr:colOff>226218</xdr:colOff>
      <xdr:row>63</xdr:row>
      <xdr:rowOff>47625</xdr:rowOff>
    </xdr:from>
    <xdr:to>
      <xdr:col>18</xdr:col>
      <xdr:colOff>23812</xdr:colOff>
      <xdr:row>64</xdr:row>
      <xdr:rowOff>130969</xdr:rowOff>
    </xdr:to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ECE5AD8A-EBBA-4AD8-BA32-1EEC5AC2423E}"/>
            </a:ext>
          </a:extLst>
        </xdr:cNvPr>
        <xdr:cNvSpPr txBox="1"/>
      </xdr:nvSpPr>
      <xdr:spPr>
        <a:xfrm>
          <a:off x="9817893" y="13725525"/>
          <a:ext cx="364332" cy="588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pPr algn="ctr"/>
          <a:r>
            <a:rPr lang="en-AU" sz="1100" b="1">
              <a:solidFill>
                <a:srgbClr val="C00000"/>
              </a:solidFill>
            </a:rPr>
            <a:t>57 m</a:t>
          </a:r>
        </a:p>
      </xdr:txBody>
    </xdr:sp>
    <xdr:clientData/>
  </xdr:twoCellAnchor>
  <xdr:twoCellAnchor>
    <xdr:from>
      <xdr:col>1</xdr:col>
      <xdr:colOff>11906</xdr:colOff>
      <xdr:row>55</xdr:row>
      <xdr:rowOff>59531</xdr:rowOff>
    </xdr:from>
    <xdr:to>
      <xdr:col>2</xdr:col>
      <xdr:colOff>23813</xdr:colOff>
      <xdr:row>55</xdr:row>
      <xdr:rowOff>71437</xdr:rowOff>
    </xdr:to>
    <xdr:cxnSp macro="">
      <xdr:nvCxnSpPr>
        <xdr:cNvPr id="60" name="Straight Connector 59">
          <a:extLst>
            <a:ext uri="{FF2B5EF4-FFF2-40B4-BE49-F238E27FC236}">
              <a16:creationId xmlns:a16="http://schemas.microsoft.com/office/drawing/2014/main" id="{E2F8709F-2FB8-4839-9A62-6FC524A93BCE}"/>
            </a:ext>
          </a:extLst>
        </xdr:cNvPr>
        <xdr:cNvCxnSpPr/>
      </xdr:nvCxnSpPr>
      <xdr:spPr>
        <a:xfrm>
          <a:off x="592931" y="12184856"/>
          <a:ext cx="592932" cy="11906"/>
        </a:xfrm>
        <a:prstGeom prst="line">
          <a:avLst/>
        </a:prstGeom>
        <a:ln w="19050" cap="flat" cmpd="sng" algn="ctr">
          <a:solidFill>
            <a:srgbClr val="C00000"/>
          </a:solidFill>
          <a:prstDash val="solid"/>
          <a:round/>
          <a:headEnd type="arrow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0</xdr:col>
      <xdr:colOff>583405</xdr:colOff>
      <xdr:row>55</xdr:row>
      <xdr:rowOff>5</xdr:rowOff>
    </xdr:from>
    <xdr:to>
      <xdr:col>2</xdr:col>
      <xdr:colOff>0</xdr:colOff>
      <xdr:row>56</xdr:row>
      <xdr:rowOff>119071</xdr:rowOff>
    </xdr:to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1793AF25-F26A-4742-801F-2B578D3FB08E}"/>
            </a:ext>
          </a:extLst>
        </xdr:cNvPr>
        <xdr:cNvSpPr txBox="1"/>
      </xdr:nvSpPr>
      <xdr:spPr>
        <a:xfrm rot="5400000">
          <a:off x="717945" y="11990790"/>
          <a:ext cx="309566" cy="5786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pPr algn="ctr"/>
          <a:r>
            <a:rPr lang="en-AU" sz="1100">
              <a:solidFill>
                <a:srgbClr val="C00000"/>
              </a:solidFill>
            </a:rPr>
            <a:t>21.5 m</a:t>
          </a:r>
        </a:p>
      </xdr:txBody>
    </xdr:sp>
    <xdr:clientData/>
  </xdr:twoCellAnchor>
  <xdr:twoCellAnchor>
    <xdr:from>
      <xdr:col>1</xdr:col>
      <xdr:colOff>0</xdr:colOff>
      <xdr:row>20</xdr:row>
      <xdr:rowOff>142879</xdr:rowOff>
    </xdr:from>
    <xdr:to>
      <xdr:col>2</xdr:col>
      <xdr:colOff>1</xdr:colOff>
      <xdr:row>22</xdr:row>
      <xdr:rowOff>71445</xdr:rowOff>
    </xdr:to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56AC50C2-55E8-4870-94B1-E6F97BF8D520}"/>
            </a:ext>
          </a:extLst>
        </xdr:cNvPr>
        <xdr:cNvSpPr txBox="1"/>
      </xdr:nvSpPr>
      <xdr:spPr>
        <a:xfrm rot="5400000">
          <a:off x="716755" y="4979199"/>
          <a:ext cx="309566" cy="5810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pPr algn="ctr"/>
          <a:r>
            <a:rPr lang="en-AU" sz="1100">
              <a:solidFill>
                <a:srgbClr val="C00000"/>
              </a:solidFill>
            </a:rPr>
            <a:t>21.5 m</a:t>
          </a:r>
        </a:p>
      </xdr:txBody>
    </xdr:sp>
    <xdr:clientData/>
  </xdr:twoCellAnchor>
  <xdr:twoCellAnchor>
    <xdr:from>
      <xdr:col>0</xdr:col>
      <xdr:colOff>559593</xdr:colOff>
      <xdr:row>21</xdr:row>
      <xdr:rowOff>1</xdr:rowOff>
    </xdr:from>
    <xdr:to>
      <xdr:col>1</xdr:col>
      <xdr:colOff>571500</xdr:colOff>
      <xdr:row>21</xdr:row>
      <xdr:rowOff>11907</xdr:rowOff>
    </xdr:to>
    <xdr:cxnSp macro="">
      <xdr:nvCxnSpPr>
        <xdr:cNvPr id="63" name="Straight Connector 62">
          <a:extLst>
            <a:ext uri="{FF2B5EF4-FFF2-40B4-BE49-F238E27FC236}">
              <a16:creationId xmlns:a16="http://schemas.microsoft.com/office/drawing/2014/main" id="{D4D8F371-5E5C-47C8-9964-ACFE267A1EEA}"/>
            </a:ext>
          </a:extLst>
        </xdr:cNvPr>
        <xdr:cNvCxnSpPr/>
      </xdr:nvCxnSpPr>
      <xdr:spPr>
        <a:xfrm>
          <a:off x="559593" y="5162551"/>
          <a:ext cx="592932" cy="11906"/>
        </a:xfrm>
        <a:prstGeom prst="line">
          <a:avLst/>
        </a:prstGeom>
        <a:ln w="19050" cap="flat" cmpd="sng" algn="ctr">
          <a:solidFill>
            <a:srgbClr val="C00000"/>
          </a:solidFill>
          <a:prstDash val="solid"/>
          <a:round/>
          <a:headEnd type="arrow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</xdr:col>
      <xdr:colOff>428623</xdr:colOff>
      <xdr:row>24</xdr:row>
      <xdr:rowOff>107157</xdr:rowOff>
    </xdr:from>
    <xdr:to>
      <xdr:col>4</xdr:col>
      <xdr:colOff>47624</xdr:colOff>
      <xdr:row>25</xdr:row>
      <xdr:rowOff>80963</xdr:rowOff>
    </xdr:to>
    <xdr:sp macro="" textlink="">
      <xdr:nvSpPr>
        <xdr:cNvPr id="64" name="Right Brace 63">
          <a:extLst>
            <a:ext uri="{FF2B5EF4-FFF2-40B4-BE49-F238E27FC236}">
              <a16:creationId xmlns:a16="http://schemas.microsoft.com/office/drawing/2014/main" id="{6D1E0385-95F7-4280-942D-C42C4981E078}"/>
            </a:ext>
          </a:extLst>
        </xdr:cNvPr>
        <xdr:cNvSpPr/>
      </xdr:nvSpPr>
      <xdr:spPr>
        <a:xfrm>
          <a:off x="2171698" y="5841207"/>
          <a:ext cx="200026" cy="164306"/>
        </a:xfrm>
        <a:prstGeom prst="rightBrac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3</xdr:col>
      <xdr:colOff>535781</xdr:colOff>
      <xdr:row>24</xdr:row>
      <xdr:rowOff>119061</xdr:rowOff>
    </xdr:from>
    <xdr:to>
      <xdr:col>4</xdr:col>
      <xdr:colOff>154782</xdr:colOff>
      <xdr:row>25</xdr:row>
      <xdr:rowOff>92867</xdr:rowOff>
    </xdr:to>
    <xdr:sp macro="" textlink="">
      <xdr:nvSpPr>
        <xdr:cNvPr id="65" name="Right Brace 64">
          <a:extLst>
            <a:ext uri="{FF2B5EF4-FFF2-40B4-BE49-F238E27FC236}">
              <a16:creationId xmlns:a16="http://schemas.microsoft.com/office/drawing/2014/main" id="{A09CA780-5F2C-4CAD-8E2E-FB0C68A98FE9}"/>
            </a:ext>
          </a:extLst>
        </xdr:cNvPr>
        <xdr:cNvSpPr/>
      </xdr:nvSpPr>
      <xdr:spPr>
        <a:xfrm rot="10800000">
          <a:off x="2278856" y="5853111"/>
          <a:ext cx="200026" cy="164306"/>
        </a:xfrm>
        <a:prstGeom prst="rightBrac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7</xdr:col>
      <xdr:colOff>523875</xdr:colOff>
      <xdr:row>35</xdr:row>
      <xdr:rowOff>523875</xdr:rowOff>
    </xdr:from>
    <xdr:to>
      <xdr:col>8</xdr:col>
      <xdr:colOff>142876</xdr:colOff>
      <xdr:row>35</xdr:row>
      <xdr:rowOff>688181</xdr:rowOff>
    </xdr:to>
    <xdr:sp macro="" textlink="">
      <xdr:nvSpPr>
        <xdr:cNvPr id="66" name="Right Brace 65">
          <a:extLst>
            <a:ext uri="{FF2B5EF4-FFF2-40B4-BE49-F238E27FC236}">
              <a16:creationId xmlns:a16="http://schemas.microsoft.com/office/drawing/2014/main" id="{A1512DD2-11C1-48F2-BDF4-82D4DCF6A902}"/>
            </a:ext>
          </a:extLst>
        </xdr:cNvPr>
        <xdr:cNvSpPr/>
      </xdr:nvSpPr>
      <xdr:spPr>
        <a:xfrm rot="10800000">
          <a:off x="4591050" y="8010525"/>
          <a:ext cx="200026" cy="164306"/>
        </a:xfrm>
        <a:prstGeom prst="rightBrac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7</xdr:col>
      <xdr:colOff>428625</xdr:colOff>
      <xdr:row>35</xdr:row>
      <xdr:rowOff>523875</xdr:rowOff>
    </xdr:from>
    <xdr:to>
      <xdr:col>8</xdr:col>
      <xdr:colOff>47626</xdr:colOff>
      <xdr:row>35</xdr:row>
      <xdr:rowOff>688181</xdr:rowOff>
    </xdr:to>
    <xdr:sp macro="" textlink="">
      <xdr:nvSpPr>
        <xdr:cNvPr id="67" name="Right Brace 66">
          <a:extLst>
            <a:ext uri="{FF2B5EF4-FFF2-40B4-BE49-F238E27FC236}">
              <a16:creationId xmlns:a16="http://schemas.microsoft.com/office/drawing/2014/main" id="{92B9A598-45BD-4884-BA20-EC0C01FE6E07}"/>
            </a:ext>
          </a:extLst>
        </xdr:cNvPr>
        <xdr:cNvSpPr/>
      </xdr:nvSpPr>
      <xdr:spPr>
        <a:xfrm>
          <a:off x="4495800" y="8010525"/>
          <a:ext cx="200026" cy="164306"/>
        </a:xfrm>
        <a:prstGeom prst="rightBrac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5</xdr:col>
      <xdr:colOff>416719</xdr:colOff>
      <xdr:row>35</xdr:row>
      <xdr:rowOff>428625</xdr:rowOff>
    </xdr:from>
    <xdr:to>
      <xdr:col>6</xdr:col>
      <xdr:colOff>35720</xdr:colOff>
      <xdr:row>35</xdr:row>
      <xdr:rowOff>592931</xdr:rowOff>
    </xdr:to>
    <xdr:sp macro="" textlink="">
      <xdr:nvSpPr>
        <xdr:cNvPr id="68" name="Right Brace 67">
          <a:extLst>
            <a:ext uri="{FF2B5EF4-FFF2-40B4-BE49-F238E27FC236}">
              <a16:creationId xmlns:a16="http://schemas.microsoft.com/office/drawing/2014/main" id="{3492B633-9C51-4D61-9A9B-09A1A5B446C5}"/>
            </a:ext>
          </a:extLst>
        </xdr:cNvPr>
        <xdr:cNvSpPr/>
      </xdr:nvSpPr>
      <xdr:spPr>
        <a:xfrm>
          <a:off x="3321844" y="7915275"/>
          <a:ext cx="200026" cy="164306"/>
        </a:xfrm>
        <a:prstGeom prst="rightBrac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5</xdr:col>
      <xdr:colOff>547687</xdr:colOff>
      <xdr:row>35</xdr:row>
      <xdr:rowOff>440531</xdr:rowOff>
    </xdr:from>
    <xdr:to>
      <xdr:col>6</xdr:col>
      <xdr:colOff>166688</xdr:colOff>
      <xdr:row>35</xdr:row>
      <xdr:rowOff>604837</xdr:rowOff>
    </xdr:to>
    <xdr:sp macro="" textlink="">
      <xdr:nvSpPr>
        <xdr:cNvPr id="69" name="Right Brace 68">
          <a:extLst>
            <a:ext uri="{FF2B5EF4-FFF2-40B4-BE49-F238E27FC236}">
              <a16:creationId xmlns:a16="http://schemas.microsoft.com/office/drawing/2014/main" id="{ACE73E9D-7B9B-47B3-BE0A-46B51D0C7BEC}"/>
            </a:ext>
          </a:extLst>
        </xdr:cNvPr>
        <xdr:cNvSpPr/>
      </xdr:nvSpPr>
      <xdr:spPr>
        <a:xfrm rot="10800000">
          <a:off x="3452812" y="7927181"/>
          <a:ext cx="200026" cy="164306"/>
        </a:xfrm>
        <a:prstGeom prst="rightBrac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6</xdr:col>
      <xdr:colOff>535778</xdr:colOff>
      <xdr:row>26</xdr:row>
      <xdr:rowOff>59531</xdr:rowOff>
    </xdr:from>
    <xdr:to>
      <xdr:col>7</xdr:col>
      <xdr:colOff>107154</xdr:colOff>
      <xdr:row>26</xdr:row>
      <xdr:rowOff>130969</xdr:rowOff>
    </xdr:to>
    <xdr:sp macro="" textlink="">
      <xdr:nvSpPr>
        <xdr:cNvPr id="70" name="Right Brace 69">
          <a:extLst>
            <a:ext uri="{FF2B5EF4-FFF2-40B4-BE49-F238E27FC236}">
              <a16:creationId xmlns:a16="http://schemas.microsoft.com/office/drawing/2014/main" id="{4DBB7D9D-B70B-461F-A082-DB27945B1385}"/>
            </a:ext>
          </a:extLst>
        </xdr:cNvPr>
        <xdr:cNvSpPr/>
      </xdr:nvSpPr>
      <xdr:spPr>
        <a:xfrm rot="10800000">
          <a:off x="4021928" y="6174581"/>
          <a:ext cx="152401" cy="71438"/>
        </a:xfrm>
        <a:prstGeom prst="rightBrac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6</xdr:col>
      <xdr:colOff>476250</xdr:colOff>
      <xdr:row>26</xdr:row>
      <xdr:rowOff>59531</xdr:rowOff>
    </xdr:from>
    <xdr:to>
      <xdr:col>7</xdr:col>
      <xdr:colOff>11906</xdr:colOff>
      <xdr:row>26</xdr:row>
      <xdr:rowOff>154782</xdr:rowOff>
    </xdr:to>
    <xdr:sp macro="" textlink="">
      <xdr:nvSpPr>
        <xdr:cNvPr id="71" name="Right Brace 70">
          <a:extLst>
            <a:ext uri="{FF2B5EF4-FFF2-40B4-BE49-F238E27FC236}">
              <a16:creationId xmlns:a16="http://schemas.microsoft.com/office/drawing/2014/main" id="{D78864AB-73E8-424D-95BC-7B6E0225EC1D}"/>
            </a:ext>
          </a:extLst>
        </xdr:cNvPr>
        <xdr:cNvSpPr/>
      </xdr:nvSpPr>
      <xdr:spPr>
        <a:xfrm>
          <a:off x="3962400" y="6174581"/>
          <a:ext cx="116681" cy="95251"/>
        </a:xfrm>
        <a:prstGeom prst="rightBrac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9</xdr:col>
      <xdr:colOff>571500</xdr:colOff>
      <xdr:row>26</xdr:row>
      <xdr:rowOff>71438</xdr:rowOff>
    </xdr:from>
    <xdr:to>
      <xdr:col>10</xdr:col>
      <xdr:colOff>107158</xdr:colOff>
      <xdr:row>26</xdr:row>
      <xdr:rowOff>142876</xdr:rowOff>
    </xdr:to>
    <xdr:sp macro="" textlink="">
      <xdr:nvSpPr>
        <xdr:cNvPr id="72" name="Right Brace 71">
          <a:extLst>
            <a:ext uri="{FF2B5EF4-FFF2-40B4-BE49-F238E27FC236}">
              <a16:creationId xmlns:a16="http://schemas.microsoft.com/office/drawing/2014/main" id="{4C484D5E-DCF0-4EB1-9A76-9539EA2C1B3B}"/>
            </a:ext>
          </a:extLst>
        </xdr:cNvPr>
        <xdr:cNvSpPr/>
      </xdr:nvSpPr>
      <xdr:spPr>
        <a:xfrm rot="10800000">
          <a:off x="5800725" y="6186488"/>
          <a:ext cx="154783" cy="71438"/>
        </a:xfrm>
        <a:prstGeom prst="rightBrac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9</xdr:col>
      <xdr:colOff>500063</xdr:colOff>
      <xdr:row>26</xdr:row>
      <xdr:rowOff>47625</xdr:rowOff>
    </xdr:from>
    <xdr:to>
      <xdr:col>10</xdr:col>
      <xdr:colOff>1</xdr:colOff>
      <xdr:row>26</xdr:row>
      <xdr:rowOff>142876</xdr:rowOff>
    </xdr:to>
    <xdr:sp macro="" textlink="">
      <xdr:nvSpPr>
        <xdr:cNvPr id="73" name="Right Brace 72">
          <a:extLst>
            <a:ext uri="{FF2B5EF4-FFF2-40B4-BE49-F238E27FC236}">
              <a16:creationId xmlns:a16="http://schemas.microsoft.com/office/drawing/2014/main" id="{F29D7046-E8F4-4B54-8F15-F92B565BF38F}"/>
            </a:ext>
          </a:extLst>
        </xdr:cNvPr>
        <xdr:cNvSpPr/>
      </xdr:nvSpPr>
      <xdr:spPr>
        <a:xfrm>
          <a:off x="5729288" y="6162675"/>
          <a:ext cx="119063" cy="95251"/>
        </a:xfrm>
        <a:prstGeom prst="rightBrac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11</xdr:col>
      <xdr:colOff>535782</xdr:colOff>
      <xdr:row>24</xdr:row>
      <xdr:rowOff>154782</xdr:rowOff>
    </xdr:from>
    <xdr:to>
      <xdr:col>12</xdr:col>
      <xdr:colOff>154782</xdr:colOff>
      <xdr:row>25</xdr:row>
      <xdr:rowOff>128588</xdr:rowOff>
    </xdr:to>
    <xdr:sp macro="" textlink="">
      <xdr:nvSpPr>
        <xdr:cNvPr id="74" name="Right Brace 73">
          <a:extLst>
            <a:ext uri="{FF2B5EF4-FFF2-40B4-BE49-F238E27FC236}">
              <a16:creationId xmlns:a16="http://schemas.microsoft.com/office/drawing/2014/main" id="{B1793060-0166-4645-A22F-6773669B3819}"/>
            </a:ext>
          </a:extLst>
        </xdr:cNvPr>
        <xdr:cNvSpPr/>
      </xdr:nvSpPr>
      <xdr:spPr>
        <a:xfrm rot="10800000">
          <a:off x="6965157" y="5888832"/>
          <a:ext cx="200025" cy="164306"/>
        </a:xfrm>
        <a:prstGeom prst="rightBrac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11</xdr:col>
      <xdr:colOff>428625</xdr:colOff>
      <xdr:row>24</xdr:row>
      <xdr:rowOff>154781</xdr:rowOff>
    </xdr:from>
    <xdr:to>
      <xdr:col>12</xdr:col>
      <xdr:colOff>47625</xdr:colOff>
      <xdr:row>25</xdr:row>
      <xdr:rowOff>128587</xdr:rowOff>
    </xdr:to>
    <xdr:sp macro="" textlink="">
      <xdr:nvSpPr>
        <xdr:cNvPr id="75" name="Right Brace 74">
          <a:extLst>
            <a:ext uri="{FF2B5EF4-FFF2-40B4-BE49-F238E27FC236}">
              <a16:creationId xmlns:a16="http://schemas.microsoft.com/office/drawing/2014/main" id="{610D2450-1C92-49FF-8ACC-4405FFF68F13}"/>
            </a:ext>
          </a:extLst>
        </xdr:cNvPr>
        <xdr:cNvSpPr/>
      </xdr:nvSpPr>
      <xdr:spPr>
        <a:xfrm>
          <a:off x="6858000" y="5888831"/>
          <a:ext cx="200025" cy="164306"/>
        </a:xfrm>
        <a:prstGeom prst="rightBrac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10</xdr:col>
      <xdr:colOff>440531</xdr:colOff>
      <xdr:row>35</xdr:row>
      <xdr:rowOff>166687</xdr:rowOff>
    </xdr:from>
    <xdr:to>
      <xdr:col>11</xdr:col>
      <xdr:colOff>59532</xdr:colOff>
      <xdr:row>35</xdr:row>
      <xdr:rowOff>330993</xdr:rowOff>
    </xdr:to>
    <xdr:sp macro="" textlink="">
      <xdr:nvSpPr>
        <xdr:cNvPr id="76" name="Right Brace 75">
          <a:extLst>
            <a:ext uri="{FF2B5EF4-FFF2-40B4-BE49-F238E27FC236}">
              <a16:creationId xmlns:a16="http://schemas.microsoft.com/office/drawing/2014/main" id="{12835CD1-0935-4264-9753-889091A4C8EE}"/>
            </a:ext>
          </a:extLst>
        </xdr:cNvPr>
        <xdr:cNvSpPr/>
      </xdr:nvSpPr>
      <xdr:spPr>
        <a:xfrm>
          <a:off x="6288881" y="7653337"/>
          <a:ext cx="200026" cy="164306"/>
        </a:xfrm>
        <a:prstGeom prst="rightBrac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10</xdr:col>
      <xdr:colOff>535781</xdr:colOff>
      <xdr:row>35</xdr:row>
      <xdr:rowOff>166688</xdr:rowOff>
    </xdr:from>
    <xdr:to>
      <xdr:col>11</xdr:col>
      <xdr:colOff>154782</xdr:colOff>
      <xdr:row>35</xdr:row>
      <xdr:rowOff>330994</xdr:rowOff>
    </xdr:to>
    <xdr:sp macro="" textlink="">
      <xdr:nvSpPr>
        <xdr:cNvPr id="77" name="Right Brace 76">
          <a:extLst>
            <a:ext uri="{FF2B5EF4-FFF2-40B4-BE49-F238E27FC236}">
              <a16:creationId xmlns:a16="http://schemas.microsoft.com/office/drawing/2014/main" id="{71D101CA-B8DD-4862-BF1B-659505537CAA}"/>
            </a:ext>
          </a:extLst>
        </xdr:cNvPr>
        <xdr:cNvSpPr/>
      </xdr:nvSpPr>
      <xdr:spPr>
        <a:xfrm rot="10800000">
          <a:off x="6384131" y="7653338"/>
          <a:ext cx="200026" cy="164306"/>
        </a:xfrm>
        <a:prstGeom prst="rightBrac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12</xdr:col>
      <xdr:colOff>535780</xdr:colOff>
      <xdr:row>35</xdr:row>
      <xdr:rowOff>511968</xdr:rowOff>
    </xdr:from>
    <xdr:to>
      <xdr:col>13</xdr:col>
      <xdr:colOff>142875</xdr:colOff>
      <xdr:row>35</xdr:row>
      <xdr:rowOff>676274</xdr:rowOff>
    </xdr:to>
    <xdr:sp macro="" textlink="">
      <xdr:nvSpPr>
        <xdr:cNvPr id="78" name="Right Brace 77">
          <a:extLst>
            <a:ext uri="{FF2B5EF4-FFF2-40B4-BE49-F238E27FC236}">
              <a16:creationId xmlns:a16="http://schemas.microsoft.com/office/drawing/2014/main" id="{AF2B9C05-34D6-444D-B474-1F034DCB6F0B}"/>
            </a:ext>
          </a:extLst>
        </xdr:cNvPr>
        <xdr:cNvSpPr/>
      </xdr:nvSpPr>
      <xdr:spPr>
        <a:xfrm rot="10800000">
          <a:off x="7546180" y="7998618"/>
          <a:ext cx="197645" cy="164306"/>
        </a:xfrm>
        <a:prstGeom prst="rightBrac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12</xdr:col>
      <xdr:colOff>440531</xdr:colOff>
      <xdr:row>35</xdr:row>
      <xdr:rowOff>511969</xdr:rowOff>
    </xdr:from>
    <xdr:to>
      <xdr:col>13</xdr:col>
      <xdr:colOff>47626</xdr:colOff>
      <xdr:row>35</xdr:row>
      <xdr:rowOff>676275</xdr:rowOff>
    </xdr:to>
    <xdr:sp macro="" textlink="">
      <xdr:nvSpPr>
        <xdr:cNvPr id="79" name="Right Brace 78">
          <a:extLst>
            <a:ext uri="{FF2B5EF4-FFF2-40B4-BE49-F238E27FC236}">
              <a16:creationId xmlns:a16="http://schemas.microsoft.com/office/drawing/2014/main" id="{8043A546-1FBC-4333-A2E4-AF5600EC2ADD}"/>
            </a:ext>
          </a:extLst>
        </xdr:cNvPr>
        <xdr:cNvSpPr/>
      </xdr:nvSpPr>
      <xdr:spPr>
        <a:xfrm>
          <a:off x="7450931" y="7998619"/>
          <a:ext cx="197645" cy="164306"/>
        </a:xfrm>
        <a:prstGeom prst="rightBrac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3</xdr:col>
      <xdr:colOff>166687</xdr:colOff>
      <xdr:row>23</xdr:row>
      <xdr:rowOff>178594</xdr:rowOff>
    </xdr:from>
    <xdr:to>
      <xdr:col>3</xdr:col>
      <xdr:colOff>523874</xdr:colOff>
      <xdr:row>26</xdr:row>
      <xdr:rowOff>71438</xdr:rowOff>
    </xdr:to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B3B71221-927F-4D93-BFD0-CC2E90DDBFAC}"/>
            </a:ext>
          </a:extLst>
        </xdr:cNvPr>
        <xdr:cNvSpPr txBox="1"/>
      </xdr:nvSpPr>
      <xdr:spPr>
        <a:xfrm>
          <a:off x="1909762" y="5722144"/>
          <a:ext cx="357187" cy="4643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000"/>
            <a:t>p1</a:t>
          </a:r>
        </a:p>
        <a:p>
          <a:r>
            <a:rPr lang="en-AU" sz="1000"/>
            <a:t>p2</a:t>
          </a:r>
        </a:p>
      </xdr:txBody>
    </xdr:sp>
    <xdr:clientData/>
  </xdr:twoCellAnchor>
  <xdr:twoCellAnchor>
    <xdr:from>
      <xdr:col>6</xdr:col>
      <xdr:colOff>238127</xdr:colOff>
      <xdr:row>25</xdr:row>
      <xdr:rowOff>95250</xdr:rowOff>
    </xdr:from>
    <xdr:to>
      <xdr:col>6</xdr:col>
      <xdr:colOff>571500</xdr:colOff>
      <xdr:row>28</xdr:row>
      <xdr:rowOff>11906</xdr:rowOff>
    </xdr:to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828DE1F0-D93D-4F3E-B711-1A73B80BA11E}"/>
            </a:ext>
          </a:extLst>
        </xdr:cNvPr>
        <xdr:cNvSpPr txBox="1"/>
      </xdr:nvSpPr>
      <xdr:spPr>
        <a:xfrm>
          <a:off x="3724277" y="6019800"/>
          <a:ext cx="333373" cy="4881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900"/>
            <a:t>p1</a:t>
          </a:r>
        </a:p>
        <a:p>
          <a:r>
            <a:rPr lang="en-AU" sz="900"/>
            <a:t>p2</a:t>
          </a:r>
        </a:p>
      </xdr:txBody>
    </xdr:sp>
    <xdr:clientData/>
  </xdr:twoCellAnchor>
  <xdr:twoCellAnchor>
    <xdr:from>
      <xdr:col>9</xdr:col>
      <xdr:colOff>261938</xdr:colOff>
      <xdr:row>25</xdr:row>
      <xdr:rowOff>119063</xdr:rowOff>
    </xdr:from>
    <xdr:to>
      <xdr:col>9</xdr:col>
      <xdr:colOff>595311</xdr:colOff>
      <xdr:row>28</xdr:row>
      <xdr:rowOff>35719</xdr:rowOff>
    </xdr:to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466D3AA1-77AF-47A8-B58F-008E13DAEA6D}"/>
            </a:ext>
          </a:extLst>
        </xdr:cNvPr>
        <xdr:cNvSpPr txBox="1"/>
      </xdr:nvSpPr>
      <xdr:spPr>
        <a:xfrm>
          <a:off x="5491163" y="6043613"/>
          <a:ext cx="333373" cy="4881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900"/>
            <a:t>p1</a:t>
          </a:r>
        </a:p>
        <a:p>
          <a:r>
            <a:rPr lang="en-AU" sz="900"/>
            <a:t>p2</a:t>
          </a:r>
        </a:p>
      </xdr:txBody>
    </xdr:sp>
    <xdr:clientData/>
  </xdr:twoCellAnchor>
  <xdr:twoCellAnchor>
    <xdr:from>
      <xdr:col>11</xdr:col>
      <xdr:colOff>178594</xdr:colOff>
      <xdr:row>24</xdr:row>
      <xdr:rowOff>47625</xdr:rowOff>
    </xdr:from>
    <xdr:to>
      <xdr:col>11</xdr:col>
      <xdr:colOff>535781</xdr:colOff>
      <xdr:row>26</xdr:row>
      <xdr:rowOff>130969</xdr:rowOff>
    </xdr:to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290E3997-2EE5-4E1A-8602-822DC453F907}"/>
            </a:ext>
          </a:extLst>
        </xdr:cNvPr>
        <xdr:cNvSpPr txBox="1"/>
      </xdr:nvSpPr>
      <xdr:spPr>
        <a:xfrm>
          <a:off x="6607969" y="5781675"/>
          <a:ext cx="357187" cy="4643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000"/>
            <a:t>p1</a:t>
          </a:r>
        </a:p>
        <a:p>
          <a:r>
            <a:rPr lang="en-AU" sz="1000"/>
            <a:t>p2</a:t>
          </a:r>
        </a:p>
      </xdr:txBody>
    </xdr:sp>
    <xdr:clientData/>
  </xdr:twoCellAnchor>
  <xdr:twoCellAnchor>
    <xdr:from>
      <xdr:col>5</xdr:col>
      <xdr:colOff>154781</xdr:colOff>
      <xdr:row>35</xdr:row>
      <xdr:rowOff>309562</xdr:rowOff>
    </xdr:from>
    <xdr:to>
      <xdr:col>5</xdr:col>
      <xdr:colOff>511968</xdr:colOff>
      <xdr:row>35</xdr:row>
      <xdr:rowOff>773906</xdr:rowOff>
    </xdr:to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7736F04E-ACC3-48F2-8614-1A581FD765FF}"/>
            </a:ext>
          </a:extLst>
        </xdr:cNvPr>
        <xdr:cNvSpPr txBox="1"/>
      </xdr:nvSpPr>
      <xdr:spPr>
        <a:xfrm>
          <a:off x="3059906" y="7796212"/>
          <a:ext cx="357187" cy="4643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000"/>
            <a:t>p1</a:t>
          </a:r>
        </a:p>
        <a:p>
          <a:r>
            <a:rPr lang="en-AU" sz="1000"/>
            <a:t>p2</a:t>
          </a:r>
        </a:p>
      </xdr:txBody>
    </xdr:sp>
    <xdr:clientData/>
  </xdr:twoCellAnchor>
  <xdr:twoCellAnchor>
    <xdr:from>
      <xdr:col>7</xdr:col>
      <xdr:colOff>178594</xdr:colOff>
      <xdr:row>35</xdr:row>
      <xdr:rowOff>416719</xdr:rowOff>
    </xdr:from>
    <xdr:to>
      <xdr:col>7</xdr:col>
      <xdr:colOff>535781</xdr:colOff>
      <xdr:row>35</xdr:row>
      <xdr:rowOff>881063</xdr:rowOff>
    </xdr:to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67FCD50F-0954-4F5B-806C-EC5110074A32}"/>
            </a:ext>
          </a:extLst>
        </xdr:cNvPr>
        <xdr:cNvSpPr txBox="1"/>
      </xdr:nvSpPr>
      <xdr:spPr>
        <a:xfrm>
          <a:off x="4245769" y="7903369"/>
          <a:ext cx="357187" cy="4643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000"/>
            <a:t>p1</a:t>
          </a:r>
        </a:p>
        <a:p>
          <a:r>
            <a:rPr lang="en-AU" sz="1000"/>
            <a:t>p2</a:t>
          </a:r>
        </a:p>
      </xdr:txBody>
    </xdr:sp>
    <xdr:clientData/>
  </xdr:twoCellAnchor>
  <xdr:twoCellAnchor>
    <xdr:from>
      <xdr:col>10</xdr:col>
      <xdr:colOff>190500</xdr:colOff>
      <xdr:row>35</xdr:row>
      <xdr:rowOff>47625</xdr:rowOff>
    </xdr:from>
    <xdr:to>
      <xdr:col>10</xdr:col>
      <xdr:colOff>547687</xdr:colOff>
      <xdr:row>35</xdr:row>
      <xdr:rowOff>511969</xdr:rowOff>
    </xdr:to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9DDEDEBD-51C2-42B6-9DC7-DB6D550181D2}"/>
            </a:ext>
          </a:extLst>
        </xdr:cNvPr>
        <xdr:cNvSpPr txBox="1"/>
      </xdr:nvSpPr>
      <xdr:spPr>
        <a:xfrm>
          <a:off x="6038850" y="7534275"/>
          <a:ext cx="357187" cy="4643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000"/>
            <a:t>p1</a:t>
          </a:r>
        </a:p>
        <a:p>
          <a:r>
            <a:rPr lang="en-AU" sz="1000"/>
            <a:t>p2</a:t>
          </a:r>
        </a:p>
      </xdr:txBody>
    </xdr:sp>
    <xdr:clientData/>
  </xdr:twoCellAnchor>
  <xdr:twoCellAnchor>
    <xdr:from>
      <xdr:col>12</xdr:col>
      <xdr:colOff>178593</xdr:colOff>
      <xdr:row>35</xdr:row>
      <xdr:rowOff>392906</xdr:rowOff>
    </xdr:from>
    <xdr:to>
      <xdr:col>12</xdr:col>
      <xdr:colOff>535780</xdr:colOff>
      <xdr:row>35</xdr:row>
      <xdr:rowOff>857250</xdr:rowOff>
    </xdr:to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969DA0B5-473E-4E5F-AF57-9D97519A3BC3}"/>
            </a:ext>
          </a:extLst>
        </xdr:cNvPr>
        <xdr:cNvSpPr txBox="1"/>
      </xdr:nvSpPr>
      <xdr:spPr>
        <a:xfrm>
          <a:off x="7188993" y="7879556"/>
          <a:ext cx="357187" cy="4643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000"/>
            <a:t>p1</a:t>
          </a:r>
        </a:p>
        <a:p>
          <a:r>
            <a:rPr lang="en-AU" sz="1000"/>
            <a:t>p2</a:t>
          </a:r>
        </a:p>
      </xdr:txBody>
    </xdr:sp>
    <xdr:clientData/>
  </xdr:twoCellAnchor>
  <xdr:twoCellAnchor>
    <xdr:from>
      <xdr:col>4</xdr:col>
      <xdr:colOff>107156</xdr:colOff>
      <xdr:row>23</xdr:row>
      <xdr:rowOff>178594</xdr:rowOff>
    </xdr:from>
    <xdr:to>
      <xdr:col>4</xdr:col>
      <xdr:colOff>464343</xdr:colOff>
      <xdr:row>26</xdr:row>
      <xdr:rowOff>71438</xdr:rowOff>
    </xdr:to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C4821734-D9A4-4A1F-8F07-B04DCE623FD0}"/>
            </a:ext>
          </a:extLst>
        </xdr:cNvPr>
        <xdr:cNvSpPr txBox="1"/>
      </xdr:nvSpPr>
      <xdr:spPr>
        <a:xfrm>
          <a:off x="2431256" y="5722144"/>
          <a:ext cx="357187" cy="4643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000"/>
            <a:t>p3</a:t>
          </a:r>
        </a:p>
        <a:p>
          <a:r>
            <a:rPr lang="en-AU" sz="1000"/>
            <a:t>p4</a:t>
          </a:r>
        </a:p>
      </xdr:txBody>
    </xdr:sp>
    <xdr:clientData/>
  </xdr:twoCellAnchor>
  <xdr:twoCellAnchor>
    <xdr:from>
      <xdr:col>12</xdr:col>
      <xdr:colOff>119063</xdr:colOff>
      <xdr:row>24</xdr:row>
      <xdr:rowOff>11906</xdr:rowOff>
    </xdr:from>
    <xdr:to>
      <xdr:col>12</xdr:col>
      <xdr:colOff>476250</xdr:colOff>
      <xdr:row>26</xdr:row>
      <xdr:rowOff>95250</xdr:rowOff>
    </xdr:to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D5B5AC48-DD6A-4F8C-8224-993128D94D76}"/>
            </a:ext>
          </a:extLst>
        </xdr:cNvPr>
        <xdr:cNvSpPr txBox="1"/>
      </xdr:nvSpPr>
      <xdr:spPr>
        <a:xfrm>
          <a:off x="7129463" y="5745956"/>
          <a:ext cx="357187" cy="4643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000"/>
            <a:t>p3</a:t>
          </a:r>
        </a:p>
        <a:p>
          <a:r>
            <a:rPr lang="en-AU" sz="1000"/>
            <a:t>p4</a:t>
          </a:r>
        </a:p>
      </xdr:txBody>
    </xdr:sp>
    <xdr:clientData/>
  </xdr:twoCellAnchor>
  <xdr:twoCellAnchor>
    <xdr:from>
      <xdr:col>6</xdr:col>
      <xdr:colOff>130969</xdr:colOff>
      <xdr:row>35</xdr:row>
      <xdr:rowOff>297657</xdr:rowOff>
    </xdr:from>
    <xdr:to>
      <xdr:col>6</xdr:col>
      <xdr:colOff>488156</xdr:colOff>
      <xdr:row>35</xdr:row>
      <xdr:rowOff>762001</xdr:rowOff>
    </xdr:to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EC40C8C5-591D-4201-9BC9-F0EEDB6AAEF3}"/>
            </a:ext>
          </a:extLst>
        </xdr:cNvPr>
        <xdr:cNvSpPr txBox="1"/>
      </xdr:nvSpPr>
      <xdr:spPr>
        <a:xfrm>
          <a:off x="3617119" y="7784307"/>
          <a:ext cx="357187" cy="4643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000"/>
            <a:t>p3</a:t>
          </a:r>
        </a:p>
        <a:p>
          <a:r>
            <a:rPr lang="en-AU" sz="1000"/>
            <a:t>p4</a:t>
          </a:r>
        </a:p>
      </xdr:txBody>
    </xdr:sp>
    <xdr:clientData/>
  </xdr:twoCellAnchor>
  <xdr:twoCellAnchor>
    <xdr:from>
      <xdr:col>8</xdr:col>
      <xdr:colOff>95250</xdr:colOff>
      <xdr:row>35</xdr:row>
      <xdr:rowOff>392906</xdr:rowOff>
    </xdr:from>
    <xdr:to>
      <xdr:col>8</xdr:col>
      <xdr:colOff>452437</xdr:colOff>
      <xdr:row>35</xdr:row>
      <xdr:rowOff>857250</xdr:rowOff>
    </xdr:to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8FD0C31-268B-44CE-9A51-13F881D34F8B}"/>
            </a:ext>
          </a:extLst>
        </xdr:cNvPr>
        <xdr:cNvSpPr txBox="1"/>
      </xdr:nvSpPr>
      <xdr:spPr>
        <a:xfrm>
          <a:off x="4743450" y="7879556"/>
          <a:ext cx="357187" cy="4643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000"/>
            <a:t>p3</a:t>
          </a:r>
        </a:p>
        <a:p>
          <a:r>
            <a:rPr lang="en-AU" sz="1000"/>
            <a:t>p4</a:t>
          </a:r>
        </a:p>
      </xdr:txBody>
    </xdr:sp>
    <xdr:clientData/>
  </xdr:twoCellAnchor>
  <xdr:twoCellAnchor>
    <xdr:from>
      <xdr:col>11</xdr:col>
      <xdr:colOff>107156</xdr:colOff>
      <xdr:row>35</xdr:row>
      <xdr:rowOff>35719</xdr:rowOff>
    </xdr:from>
    <xdr:to>
      <xdr:col>11</xdr:col>
      <xdr:colOff>464343</xdr:colOff>
      <xdr:row>35</xdr:row>
      <xdr:rowOff>500063</xdr:rowOff>
    </xdr:to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1E80B5DD-E49F-4858-B879-6A750530EAB1}"/>
            </a:ext>
          </a:extLst>
        </xdr:cNvPr>
        <xdr:cNvSpPr txBox="1"/>
      </xdr:nvSpPr>
      <xdr:spPr>
        <a:xfrm>
          <a:off x="6536531" y="7522369"/>
          <a:ext cx="357187" cy="4643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000"/>
            <a:t>p3</a:t>
          </a:r>
        </a:p>
        <a:p>
          <a:r>
            <a:rPr lang="en-AU" sz="1000"/>
            <a:t>p4</a:t>
          </a:r>
        </a:p>
      </xdr:txBody>
    </xdr:sp>
    <xdr:clientData/>
  </xdr:twoCellAnchor>
  <xdr:twoCellAnchor>
    <xdr:from>
      <xdr:col>13</xdr:col>
      <xdr:colOff>95250</xdr:colOff>
      <xdr:row>35</xdr:row>
      <xdr:rowOff>369094</xdr:rowOff>
    </xdr:from>
    <xdr:to>
      <xdr:col>13</xdr:col>
      <xdr:colOff>452437</xdr:colOff>
      <xdr:row>35</xdr:row>
      <xdr:rowOff>833438</xdr:rowOff>
    </xdr:to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E342CB46-2DCB-4BC5-95EA-463E94AD85D7}"/>
            </a:ext>
          </a:extLst>
        </xdr:cNvPr>
        <xdr:cNvSpPr txBox="1"/>
      </xdr:nvSpPr>
      <xdr:spPr>
        <a:xfrm>
          <a:off x="7696200" y="7855744"/>
          <a:ext cx="357187" cy="4643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000"/>
            <a:t>p3</a:t>
          </a:r>
        </a:p>
        <a:p>
          <a:r>
            <a:rPr lang="en-AU" sz="1000"/>
            <a:t>p4</a:t>
          </a:r>
        </a:p>
      </xdr:txBody>
    </xdr:sp>
    <xdr:clientData/>
  </xdr:twoCellAnchor>
  <xdr:twoCellAnchor>
    <xdr:from>
      <xdr:col>10</xdr:col>
      <xdr:colOff>47625</xdr:colOff>
      <xdr:row>25</xdr:row>
      <xdr:rowOff>130968</xdr:rowOff>
    </xdr:from>
    <xdr:to>
      <xdr:col>10</xdr:col>
      <xdr:colOff>523875</xdr:colOff>
      <xdr:row>27</xdr:row>
      <xdr:rowOff>83343</xdr:rowOff>
    </xdr:to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D862B993-1534-4773-A9B7-22F85A08ABCB}"/>
            </a:ext>
          </a:extLst>
        </xdr:cNvPr>
        <xdr:cNvSpPr txBox="1"/>
      </xdr:nvSpPr>
      <xdr:spPr>
        <a:xfrm>
          <a:off x="5895975" y="6055518"/>
          <a:ext cx="47625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700"/>
            <a:t>p3</a:t>
          </a:r>
        </a:p>
        <a:p>
          <a:r>
            <a:rPr lang="en-AU" sz="700"/>
            <a:t>p4</a:t>
          </a:r>
        </a:p>
      </xdr:txBody>
    </xdr:sp>
    <xdr:clientData/>
  </xdr:twoCellAnchor>
  <xdr:twoCellAnchor>
    <xdr:from>
      <xdr:col>7</xdr:col>
      <xdr:colOff>35718</xdr:colOff>
      <xdr:row>25</xdr:row>
      <xdr:rowOff>130969</xdr:rowOff>
    </xdr:from>
    <xdr:to>
      <xdr:col>7</xdr:col>
      <xdr:colOff>511968</xdr:colOff>
      <xdr:row>27</xdr:row>
      <xdr:rowOff>83344</xdr:rowOff>
    </xdr:to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415C4A65-1C4A-4891-8A0C-622CCF110504}"/>
            </a:ext>
          </a:extLst>
        </xdr:cNvPr>
        <xdr:cNvSpPr txBox="1"/>
      </xdr:nvSpPr>
      <xdr:spPr>
        <a:xfrm>
          <a:off x="4102893" y="6055519"/>
          <a:ext cx="47625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700"/>
            <a:t>p3</a:t>
          </a:r>
        </a:p>
        <a:p>
          <a:r>
            <a:rPr lang="en-AU" sz="700"/>
            <a:t>p4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466725</xdr:colOff>
      <xdr:row>2</xdr:row>
      <xdr:rowOff>133350</xdr:rowOff>
    </xdr:to>
    <xdr:pic>
      <xdr:nvPicPr>
        <xdr:cNvPr id="2" name="Picture 0">
          <a:extLst>
            <a:ext uri="{FF2B5EF4-FFF2-40B4-BE49-F238E27FC236}">
              <a16:creationId xmlns:a16="http://schemas.microsoft.com/office/drawing/2014/main" id="{00D8CC47-D803-41EA-9D68-70ACA49DC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667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F7919-6CE6-4232-A960-1A9159CE44DA}">
  <sheetPr>
    <tabColor rgb="FFFFFF00"/>
    <pageSetUpPr fitToPage="1"/>
  </sheetPr>
  <dimension ref="A1:S97"/>
  <sheetViews>
    <sheetView zoomScale="80" zoomScaleNormal="80" workbookViewId="0">
      <selection activeCell="Z16" sqref="Z16"/>
    </sheetView>
  </sheetViews>
  <sheetFormatPr defaultColWidth="8.88671875" defaultRowHeight="14.4" x14ac:dyDescent="0.3"/>
  <cols>
    <col min="1" max="7" width="8.6640625" customWidth="1"/>
    <col min="8" max="9" width="8.6640625" style="336" customWidth="1"/>
    <col min="10" max="10" width="9.33203125" customWidth="1"/>
    <col min="11" max="12" width="8.6640625" customWidth="1"/>
    <col min="17" max="17" width="3.33203125" customWidth="1"/>
    <col min="19" max="23" width="0" hidden="1" customWidth="1"/>
  </cols>
  <sheetData>
    <row r="1" spans="1:18" ht="32.25" customHeight="1" x14ac:dyDescent="0.3">
      <c r="A1" s="251" t="s">
        <v>978</v>
      </c>
      <c r="B1" s="252"/>
      <c r="C1" s="338" t="s">
        <v>979</v>
      </c>
      <c r="D1" s="338"/>
      <c r="E1" s="338"/>
      <c r="F1" s="338"/>
      <c r="G1" s="338"/>
      <c r="H1" s="338"/>
      <c r="I1" s="338"/>
      <c r="J1" s="338" t="s">
        <v>980</v>
      </c>
      <c r="K1" s="338"/>
      <c r="L1" s="338"/>
      <c r="M1" s="338"/>
      <c r="N1" s="338"/>
      <c r="O1" s="338"/>
      <c r="P1" s="338"/>
      <c r="Q1" s="203"/>
      <c r="R1" s="203"/>
    </row>
    <row r="2" spans="1:18" ht="17.25" customHeight="1" x14ac:dyDescent="0.3">
      <c r="A2" s="253"/>
      <c r="B2" s="222" t="s">
        <v>981</v>
      </c>
      <c r="C2" s="254">
        <v>1</v>
      </c>
      <c r="D2" s="254">
        <v>3</v>
      </c>
      <c r="E2" s="254">
        <v>4</v>
      </c>
      <c r="F2" s="254">
        <v>5</v>
      </c>
      <c r="G2" s="254">
        <v>1</v>
      </c>
      <c r="H2" s="254"/>
      <c r="I2" s="254">
        <v>2</v>
      </c>
      <c r="J2" s="254">
        <v>3</v>
      </c>
      <c r="K2" s="254"/>
      <c r="L2" s="254">
        <v>1</v>
      </c>
      <c r="M2" s="254">
        <v>4</v>
      </c>
      <c r="N2" s="254">
        <v>5</v>
      </c>
      <c r="O2" s="254">
        <v>2</v>
      </c>
      <c r="P2" s="254">
        <v>1</v>
      </c>
      <c r="Q2" s="203"/>
      <c r="R2" s="203"/>
    </row>
    <row r="3" spans="1:18" ht="18" customHeight="1" thickBot="1" x14ac:dyDescent="0.35">
      <c r="A3" s="253"/>
      <c r="B3" s="255" t="s">
        <v>982</v>
      </c>
      <c r="C3" s="256">
        <v>15</v>
      </c>
      <c r="D3" s="256">
        <v>16</v>
      </c>
      <c r="E3" s="256">
        <v>17</v>
      </c>
      <c r="F3" s="256">
        <v>18</v>
      </c>
      <c r="G3" s="256">
        <v>19</v>
      </c>
      <c r="H3" s="256">
        <v>20</v>
      </c>
      <c r="I3" s="256">
        <v>21</v>
      </c>
      <c r="J3" s="256">
        <v>22</v>
      </c>
      <c r="K3" s="256">
        <v>23</v>
      </c>
      <c r="L3" s="256">
        <v>24</v>
      </c>
      <c r="M3" s="256">
        <v>25</v>
      </c>
      <c r="N3" s="256">
        <v>26</v>
      </c>
      <c r="O3" s="256">
        <v>27</v>
      </c>
      <c r="P3" s="256">
        <v>28</v>
      </c>
      <c r="Q3" s="203"/>
      <c r="R3" s="203"/>
    </row>
    <row r="4" spans="1:18" ht="80.25" customHeight="1" thickTop="1" x14ac:dyDescent="0.3">
      <c r="A4" s="253"/>
      <c r="B4" s="339" t="s">
        <v>983</v>
      </c>
      <c r="C4" s="340" t="s">
        <v>984</v>
      </c>
      <c r="D4" s="343" t="s">
        <v>126</v>
      </c>
      <c r="E4" s="346" t="s">
        <v>127</v>
      </c>
      <c r="F4" s="349" t="s">
        <v>128</v>
      </c>
      <c r="G4" s="352" t="s">
        <v>121</v>
      </c>
      <c r="H4" s="257" t="s">
        <v>985</v>
      </c>
      <c r="I4" s="355" t="s">
        <v>125</v>
      </c>
      <c r="J4" s="358" t="s">
        <v>126</v>
      </c>
      <c r="K4" s="257" t="s">
        <v>985</v>
      </c>
      <c r="L4" s="352" t="s">
        <v>121</v>
      </c>
      <c r="M4" s="346" t="s">
        <v>127</v>
      </c>
      <c r="N4" s="349" t="s">
        <v>128</v>
      </c>
      <c r="O4" s="361" t="s">
        <v>125</v>
      </c>
      <c r="P4" s="364" t="s">
        <v>121</v>
      </c>
      <c r="Q4" s="337" t="s">
        <v>986</v>
      </c>
      <c r="R4" s="258"/>
    </row>
    <row r="5" spans="1:18" x14ac:dyDescent="0.3">
      <c r="A5" s="253"/>
      <c r="B5" s="339"/>
      <c r="C5" s="341"/>
      <c r="D5" s="344"/>
      <c r="E5" s="347"/>
      <c r="F5" s="350"/>
      <c r="G5" s="353"/>
      <c r="H5" s="259">
        <v>2</v>
      </c>
      <c r="I5" s="356"/>
      <c r="J5" s="359"/>
      <c r="K5" s="259">
        <v>2</v>
      </c>
      <c r="L5" s="353"/>
      <c r="M5" s="347"/>
      <c r="N5" s="350"/>
      <c r="O5" s="362"/>
      <c r="P5" s="365"/>
      <c r="Q5" s="337"/>
      <c r="R5" s="258"/>
    </row>
    <row r="6" spans="1:18" ht="18.75" customHeight="1" x14ac:dyDescent="0.3">
      <c r="A6" s="253"/>
      <c r="B6" s="339"/>
      <c r="C6" s="341"/>
      <c r="D6" s="344"/>
      <c r="E6" s="347"/>
      <c r="F6" s="350"/>
      <c r="G6" s="353"/>
      <c r="H6" s="260">
        <v>18</v>
      </c>
      <c r="I6" s="356"/>
      <c r="J6" s="359"/>
      <c r="K6" s="260">
        <v>18</v>
      </c>
      <c r="L6" s="353"/>
      <c r="M6" s="347"/>
      <c r="N6" s="350"/>
      <c r="O6" s="362"/>
      <c r="P6" s="365"/>
      <c r="Q6" s="337"/>
      <c r="R6" s="258"/>
    </row>
    <row r="7" spans="1:18" x14ac:dyDescent="0.3">
      <c r="A7" s="253"/>
      <c r="B7" s="339"/>
      <c r="C7" s="341"/>
      <c r="D7" s="344"/>
      <c r="E7" s="347"/>
      <c r="F7" s="350"/>
      <c r="G7" s="353"/>
      <c r="H7" s="259">
        <v>2</v>
      </c>
      <c r="I7" s="356"/>
      <c r="J7" s="359"/>
      <c r="K7" s="259">
        <v>2</v>
      </c>
      <c r="L7" s="353"/>
      <c r="M7" s="347"/>
      <c r="N7" s="350"/>
      <c r="O7" s="362"/>
      <c r="P7" s="365"/>
      <c r="Q7" s="337"/>
      <c r="R7" s="258"/>
    </row>
    <row r="8" spans="1:18" x14ac:dyDescent="0.3">
      <c r="A8" s="253"/>
      <c r="B8" s="339"/>
      <c r="C8" s="341"/>
      <c r="D8" s="344"/>
      <c r="E8" s="347"/>
      <c r="F8" s="350"/>
      <c r="G8" s="353"/>
      <c r="H8" s="261">
        <v>17</v>
      </c>
      <c r="I8" s="356"/>
      <c r="J8" s="359"/>
      <c r="K8" s="261">
        <v>17</v>
      </c>
      <c r="L8" s="353"/>
      <c r="M8" s="347"/>
      <c r="N8" s="350"/>
      <c r="O8" s="362"/>
      <c r="P8" s="365"/>
      <c r="Q8" s="337"/>
      <c r="R8" s="258"/>
    </row>
    <row r="9" spans="1:18" x14ac:dyDescent="0.3">
      <c r="A9" s="253"/>
      <c r="B9" s="339"/>
      <c r="C9" s="341"/>
      <c r="D9" s="344"/>
      <c r="E9" s="347"/>
      <c r="F9" s="350"/>
      <c r="G9" s="353"/>
      <c r="H9" s="259">
        <v>2</v>
      </c>
      <c r="I9" s="356"/>
      <c r="J9" s="359"/>
      <c r="K9" s="259">
        <v>2</v>
      </c>
      <c r="L9" s="353"/>
      <c r="M9" s="347"/>
      <c r="N9" s="350"/>
      <c r="O9" s="362"/>
      <c r="P9" s="365"/>
      <c r="Q9" s="337"/>
      <c r="R9" s="258"/>
    </row>
    <row r="10" spans="1:18" x14ac:dyDescent="0.3">
      <c r="A10" s="253"/>
      <c r="B10" s="339"/>
      <c r="C10" s="341"/>
      <c r="D10" s="344"/>
      <c r="E10" s="347"/>
      <c r="F10" s="350"/>
      <c r="G10" s="353"/>
      <c r="H10" s="262">
        <v>16</v>
      </c>
      <c r="I10" s="356"/>
      <c r="J10" s="359"/>
      <c r="K10" s="263">
        <v>13</v>
      </c>
      <c r="L10" s="353"/>
      <c r="M10" s="347"/>
      <c r="N10" s="350"/>
      <c r="O10" s="362"/>
      <c r="P10" s="365"/>
      <c r="Q10" s="337"/>
      <c r="R10" s="258"/>
    </row>
    <row r="11" spans="1:18" x14ac:dyDescent="0.3">
      <c r="A11" s="253"/>
      <c r="B11" s="339"/>
      <c r="C11" s="341"/>
      <c r="D11" s="344"/>
      <c r="E11" s="347"/>
      <c r="F11" s="350"/>
      <c r="G11" s="353"/>
      <c r="H11" s="259">
        <v>2</v>
      </c>
      <c r="I11" s="356"/>
      <c r="J11" s="359"/>
      <c r="K11" s="259">
        <v>2</v>
      </c>
      <c r="L11" s="353"/>
      <c r="M11" s="347"/>
      <c r="N11" s="350"/>
      <c r="O11" s="362"/>
      <c r="P11" s="365"/>
      <c r="Q11" s="337"/>
      <c r="R11" s="258"/>
    </row>
    <row r="12" spans="1:18" x14ac:dyDescent="0.3">
      <c r="A12" s="253"/>
      <c r="B12" s="339"/>
      <c r="C12" s="341"/>
      <c r="D12" s="344"/>
      <c r="E12" s="347"/>
      <c r="F12" s="350"/>
      <c r="G12" s="353"/>
      <c r="H12" s="264">
        <v>12</v>
      </c>
      <c r="I12" s="356"/>
      <c r="J12" s="359"/>
      <c r="K12" s="265">
        <v>11</v>
      </c>
      <c r="L12" s="353"/>
      <c r="M12" s="347"/>
      <c r="N12" s="350"/>
      <c r="O12" s="362"/>
      <c r="P12" s="365"/>
      <c r="Q12" s="337"/>
      <c r="R12" s="258"/>
    </row>
    <row r="13" spans="1:18" x14ac:dyDescent="0.3">
      <c r="A13" s="253"/>
      <c r="B13" s="339"/>
      <c r="C13" s="341"/>
      <c r="D13" s="344"/>
      <c r="E13" s="347"/>
      <c r="F13" s="350"/>
      <c r="G13" s="353"/>
      <c r="H13" s="266" t="s">
        <v>987</v>
      </c>
      <c r="I13" s="356"/>
      <c r="J13" s="359"/>
      <c r="K13" s="266" t="s">
        <v>987</v>
      </c>
      <c r="L13" s="353"/>
      <c r="M13" s="347"/>
      <c r="N13" s="350"/>
      <c r="O13" s="362"/>
      <c r="P13" s="365"/>
      <c r="Q13" s="337"/>
      <c r="R13" s="258"/>
    </row>
    <row r="14" spans="1:18" x14ac:dyDescent="0.3">
      <c r="A14" s="253"/>
      <c r="B14" s="339"/>
      <c r="C14" s="341"/>
      <c r="D14" s="344"/>
      <c r="E14" s="347"/>
      <c r="F14" s="350"/>
      <c r="G14" s="353"/>
      <c r="H14" s="267">
        <v>11</v>
      </c>
      <c r="I14" s="356"/>
      <c r="J14" s="359"/>
      <c r="K14" s="268">
        <v>9</v>
      </c>
      <c r="L14" s="353"/>
      <c r="M14" s="347"/>
      <c r="N14" s="350"/>
      <c r="O14" s="362"/>
      <c r="P14" s="365"/>
      <c r="Q14" s="337"/>
      <c r="R14" s="258"/>
    </row>
    <row r="15" spans="1:18" x14ac:dyDescent="0.3">
      <c r="A15" s="253"/>
      <c r="B15" s="339"/>
      <c r="C15" s="341"/>
      <c r="D15" s="344"/>
      <c r="E15" s="347"/>
      <c r="F15" s="350"/>
      <c r="G15" s="353"/>
      <c r="H15" s="259">
        <v>2</v>
      </c>
      <c r="I15" s="356"/>
      <c r="J15" s="359"/>
      <c r="K15" s="259">
        <v>2</v>
      </c>
      <c r="L15" s="353"/>
      <c r="M15" s="347"/>
      <c r="N15" s="350"/>
      <c r="O15" s="362"/>
      <c r="P15" s="365"/>
      <c r="Q15" s="337"/>
      <c r="R15" s="258"/>
    </row>
    <row r="16" spans="1:18" x14ac:dyDescent="0.3">
      <c r="A16" s="253"/>
      <c r="B16" s="339"/>
      <c r="C16" s="341"/>
      <c r="D16" s="344"/>
      <c r="E16" s="347"/>
      <c r="F16" s="350"/>
      <c r="G16" s="353"/>
      <c r="H16" s="269">
        <v>8</v>
      </c>
      <c r="I16" s="356"/>
      <c r="J16" s="359"/>
      <c r="K16" s="264">
        <v>12</v>
      </c>
      <c r="L16" s="353"/>
      <c r="M16" s="347"/>
      <c r="N16" s="350"/>
      <c r="O16" s="362"/>
      <c r="P16" s="365"/>
      <c r="Q16" s="337"/>
      <c r="R16" s="258"/>
    </row>
    <row r="17" spans="1:18" x14ac:dyDescent="0.3">
      <c r="A17" s="253"/>
      <c r="B17" s="339"/>
      <c r="C17" s="341"/>
      <c r="D17" s="344"/>
      <c r="E17" s="347"/>
      <c r="F17" s="350"/>
      <c r="G17" s="353"/>
      <c r="H17" s="259">
        <v>2</v>
      </c>
      <c r="I17" s="356"/>
      <c r="J17" s="359"/>
      <c r="K17" s="259">
        <v>2</v>
      </c>
      <c r="L17" s="353"/>
      <c r="M17" s="347"/>
      <c r="N17" s="350"/>
      <c r="O17" s="362"/>
      <c r="P17" s="365"/>
      <c r="Q17" s="337"/>
      <c r="R17" s="258"/>
    </row>
    <row r="18" spans="1:18" x14ac:dyDescent="0.3">
      <c r="A18" s="253"/>
      <c r="B18" s="339"/>
      <c r="C18" s="341"/>
      <c r="D18" s="344"/>
      <c r="E18" s="347"/>
      <c r="F18" s="350"/>
      <c r="G18" s="353"/>
      <c r="H18" s="270">
        <v>10</v>
      </c>
      <c r="I18" s="356"/>
      <c r="J18" s="359"/>
      <c r="K18" s="271">
        <v>7</v>
      </c>
      <c r="L18" s="353"/>
      <c r="M18" s="347"/>
      <c r="N18" s="350"/>
      <c r="O18" s="362"/>
      <c r="P18" s="365"/>
      <c r="Q18" s="337"/>
      <c r="R18" s="258"/>
    </row>
    <row r="19" spans="1:18" x14ac:dyDescent="0.3">
      <c r="A19" s="253"/>
      <c r="B19" s="339"/>
      <c r="C19" s="341"/>
      <c r="D19" s="344"/>
      <c r="E19" s="347"/>
      <c r="F19" s="350"/>
      <c r="G19" s="353"/>
      <c r="H19" s="266" t="s">
        <v>988</v>
      </c>
      <c r="I19" s="356"/>
      <c r="J19" s="359"/>
      <c r="K19" s="266" t="s">
        <v>988</v>
      </c>
      <c r="L19" s="353"/>
      <c r="M19" s="347"/>
      <c r="N19" s="350"/>
      <c r="O19" s="362"/>
      <c r="P19" s="365"/>
      <c r="Q19" s="337"/>
      <c r="R19" s="258"/>
    </row>
    <row r="20" spans="1:18" x14ac:dyDescent="0.3">
      <c r="A20" s="253"/>
      <c r="B20" s="339"/>
      <c r="C20" s="341"/>
      <c r="D20" s="344"/>
      <c r="E20" s="347"/>
      <c r="F20" s="350"/>
      <c r="G20" s="353"/>
      <c r="H20" s="272">
        <v>15</v>
      </c>
      <c r="I20" s="356"/>
      <c r="J20" s="359"/>
      <c r="K20" s="270">
        <v>10</v>
      </c>
      <c r="L20" s="353"/>
      <c r="M20" s="347"/>
      <c r="N20" s="350"/>
      <c r="O20" s="362"/>
      <c r="P20" s="365"/>
      <c r="Q20" s="337"/>
      <c r="R20" s="258"/>
    </row>
    <row r="21" spans="1:18" x14ac:dyDescent="0.3">
      <c r="A21" s="253"/>
      <c r="B21" s="339"/>
      <c r="C21" s="341"/>
      <c r="D21" s="344"/>
      <c r="E21" s="347"/>
      <c r="F21" s="350"/>
      <c r="G21" s="353"/>
      <c r="H21" s="259">
        <v>2</v>
      </c>
      <c r="I21" s="356"/>
      <c r="J21" s="359"/>
      <c r="K21" s="259">
        <v>2</v>
      </c>
      <c r="L21" s="353"/>
      <c r="M21" s="347"/>
      <c r="N21" s="350"/>
      <c r="O21" s="362"/>
      <c r="P21" s="365"/>
      <c r="Q21" s="337"/>
      <c r="R21" s="258"/>
    </row>
    <row r="22" spans="1:18" x14ac:dyDescent="0.3">
      <c r="A22" s="253"/>
      <c r="B22" s="339"/>
      <c r="C22" s="341"/>
      <c r="D22" s="344"/>
      <c r="E22" s="347"/>
      <c r="F22" s="350"/>
      <c r="G22" s="353"/>
      <c r="H22" s="263">
        <v>13</v>
      </c>
      <c r="I22" s="356"/>
      <c r="J22" s="359"/>
      <c r="K22" s="262">
        <v>16</v>
      </c>
      <c r="L22" s="353"/>
      <c r="M22" s="347"/>
      <c r="N22" s="350"/>
      <c r="O22" s="362"/>
      <c r="P22" s="365"/>
      <c r="Q22" s="337"/>
      <c r="R22" s="258"/>
    </row>
    <row r="23" spans="1:18" x14ac:dyDescent="0.3">
      <c r="A23" s="253"/>
      <c r="B23" s="339"/>
      <c r="C23" s="341"/>
      <c r="D23" s="344"/>
      <c r="E23" s="347"/>
      <c r="F23" s="350"/>
      <c r="G23" s="353"/>
      <c r="H23" s="259">
        <v>2</v>
      </c>
      <c r="I23" s="356"/>
      <c r="J23" s="359"/>
      <c r="K23" s="259">
        <v>2</v>
      </c>
      <c r="L23" s="353"/>
      <c r="M23" s="347"/>
      <c r="N23" s="350"/>
      <c r="O23" s="362"/>
      <c r="P23" s="365"/>
      <c r="Q23" s="337"/>
      <c r="R23" s="258"/>
    </row>
    <row r="24" spans="1:18" x14ac:dyDescent="0.3">
      <c r="A24" s="253"/>
      <c r="B24" s="339"/>
      <c r="C24" s="341"/>
      <c r="D24" s="344"/>
      <c r="E24" s="347"/>
      <c r="F24" s="350"/>
      <c r="G24" s="353"/>
      <c r="H24" s="271">
        <v>7</v>
      </c>
      <c r="I24" s="356"/>
      <c r="J24" s="359"/>
      <c r="K24" s="269">
        <v>8</v>
      </c>
      <c r="L24" s="353"/>
      <c r="M24" s="347"/>
      <c r="N24" s="350"/>
      <c r="O24" s="362"/>
      <c r="P24" s="365"/>
      <c r="Q24" s="337"/>
      <c r="R24" s="258"/>
    </row>
    <row r="25" spans="1:18" x14ac:dyDescent="0.3">
      <c r="A25" s="253"/>
      <c r="B25" s="339"/>
      <c r="C25" s="341"/>
      <c r="D25" s="344"/>
      <c r="E25" s="347"/>
      <c r="F25" s="350"/>
      <c r="G25" s="353"/>
      <c r="H25" s="259">
        <v>2</v>
      </c>
      <c r="I25" s="356"/>
      <c r="J25" s="359"/>
      <c r="K25" s="259">
        <v>2</v>
      </c>
      <c r="L25" s="353"/>
      <c r="M25" s="347"/>
      <c r="N25" s="350"/>
      <c r="O25" s="362"/>
      <c r="P25" s="365"/>
      <c r="Q25" s="337"/>
      <c r="R25" s="258"/>
    </row>
    <row r="26" spans="1:18" x14ac:dyDescent="0.3">
      <c r="A26" s="253"/>
      <c r="B26" s="339"/>
      <c r="C26" s="341"/>
      <c r="D26" s="344"/>
      <c r="E26" s="347"/>
      <c r="F26" s="350"/>
      <c r="G26" s="353"/>
      <c r="H26" s="268">
        <v>9</v>
      </c>
      <c r="I26" s="356"/>
      <c r="J26" s="359"/>
      <c r="K26" s="273">
        <v>14</v>
      </c>
      <c r="L26" s="353"/>
      <c r="M26" s="347"/>
      <c r="N26" s="350"/>
      <c r="O26" s="362"/>
      <c r="P26" s="365"/>
      <c r="Q26" s="337"/>
      <c r="R26" s="258"/>
    </row>
    <row r="27" spans="1:18" x14ac:dyDescent="0.3">
      <c r="A27" s="253"/>
      <c r="B27" s="339"/>
      <c r="C27" s="341"/>
      <c r="D27" s="344"/>
      <c r="E27" s="347"/>
      <c r="F27" s="350"/>
      <c r="G27" s="353"/>
      <c r="H27" s="259">
        <v>2</v>
      </c>
      <c r="I27" s="356"/>
      <c r="J27" s="359"/>
      <c r="K27" s="259">
        <v>2</v>
      </c>
      <c r="L27" s="353"/>
      <c r="M27" s="347"/>
      <c r="N27" s="350"/>
      <c r="O27" s="362"/>
      <c r="P27" s="365"/>
      <c r="Q27" s="337"/>
      <c r="R27" s="258"/>
    </row>
    <row r="28" spans="1:18" x14ac:dyDescent="0.3">
      <c r="A28" s="253"/>
      <c r="B28" s="339"/>
      <c r="C28" s="341"/>
      <c r="D28" s="344"/>
      <c r="E28" s="347"/>
      <c r="F28" s="350"/>
      <c r="G28" s="353"/>
      <c r="H28" s="273">
        <v>14</v>
      </c>
      <c r="I28" s="356"/>
      <c r="J28" s="359"/>
      <c r="K28" s="272">
        <v>15</v>
      </c>
      <c r="L28" s="353"/>
      <c r="M28" s="347"/>
      <c r="N28" s="350"/>
      <c r="O28" s="362"/>
      <c r="P28" s="365"/>
      <c r="Q28" s="337"/>
      <c r="R28" s="258"/>
    </row>
    <row r="29" spans="1:18" ht="15" thickBot="1" x14ac:dyDescent="0.35">
      <c r="A29" s="253"/>
      <c r="B29" s="339"/>
      <c r="C29" s="342"/>
      <c r="D29" s="345"/>
      <c r="E29" s="348"/>
      <c r="F29" s="351"/>
      <c r="G29" s="354"/>
      <c r="H29" s="274">
        <v>2</v>
      </c>
      <c r="I29" s="357"/>
      <c r="J29" s="360"/>
      <c r="K29" s="274">
        <v>2</v>
      </c>
      <c r="L29" s="354"/>
      <c r="M29" s="348"/>
      <c r="N29" s="351"/>
      <c r="O29" s="363"/>
      <c r="P29" s="366"/>
      <c r="Q29" s="337"/>
      <c r="R29" s="258"/>
    </row>
    <row r="30" spans="1:18" ht="2.25" customHeight="1" thickTop="1" x14ac:dyDescent="0.3">
      <c r="A30" s="253"/>
      <c r="B30" s="275"/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  <c r="N30" s="276"/>
      <c r="O30" s="276"/>
      <c r="P30" s="276"/>
      <c r="Q30" s="337"/>
      <c r="R30" s="203"/>
    </row>
    <row r="31" spans="1:18" ht="15.75" customHeight="1" x14ac:dyDescent="0.3">
      <c r="A31" s="253"/>
      <c r="B31" s="275"/>
      <c r="C31" s="367" t="s">
        <v>989</v>
      </c>
      <c r="D31" s="368"/>
      <c r="E31" s="368"/>
      <c r="F31" s="368"/>
      <c r="G31" s="368"/>
      <c r="H31" s="368"/>
      <c r="I31" s="368"/>
      <c r="J31" s="368"/>
      <c r="K31" s="368"/>
      <c r="L31" s="368"/>
      <c r="M31" s="368"/>
      <c r="N31" s="368"/>
      <c r="O31" s="368"/>
      <c r="P31" s="369"/>
      <c r="Q31" s="376" t="s">
        <v>990</v>
      </c>
      <c r="R31" s="203"/>
    </row>
    <row r="32" spans="1:18" ht="15" hidden="1" customHeight="1" x14ac:dyDescent="0.3">
      <c r="A32" s="277"/>
      <c r="B32" s="278"/>
      <c r="C32" s="370"/>
      <c r="D32" s="371"/>
      <c r="E32" s="371"/>
      <c r="F32" s="371"/>
      <c r="G32" s="371"/>
      <c r="H32" s="371"/>
      <c r="I32" s="371"/>
      <c r="J32" s="371"/>
      <c r="K32" s="371"/>
      <c r="L32" s="371"/>
      <c r="M32" s="371"/>
      <c r="N32" s="371"/>
      <c r="O32" s="371"/>
      <c r="P32" s="372"/>
      <c r="Q32" s="376"/>
      <c r="R32" s="279"/>
    </row>
    <row r="33" spans="1:18" ht="41.25" customHeight="1" x14ac:dyDescent="0.3">
      <c r="A33" s="280"/>
      <c r="B33" s="281"/>
      <c r="C33" s="373"/>
      <c r="D33" s="374"/>
      <c r="E33" s="374"/>
      <c r="F33" s="374"/>
      <c r="G33" s="374"/>
      <c r="H33" s="374"/>
      <c r="I33" s="374"/>
      <c r="J33" s="374"/>
      <c r="K33" s="374"/>
      <c r="L33" s="374"/>
      <c r="M33" s="374"/>
      <c r="N33" s="374"/>
      <c r="O33" s="374"/>
      <c r="P33" s="375"/>
      <c r="Q33" s="376"/>
      <c r="R33" s="377"/>
    </row>
    <row r="34" spans="1:18" ht="0.75" hidden="1" customHeight="1" x14ac:dyDescent="0.3">
      <c r="A34" s="277"/>
      <c r="B34" s="278"/>
      <c r="C34" s="282" t="s">
        <v>991</v>
      </c>
      <c r="D34" s="283"/>
      <c r="E34" s="284" t="s">
        <v>991</v>
      </c>
      <c r="F34" s="283"/>
      <c r="G34" s="284" t="s">
        <v>991</v>
      </c>
      <c r="H34" s="283"/>
      <c r="I34" s="284" t="s">
        <v>991</v>
      </c>
      <c r="J34" s="284"/>
      <c r="K34" s="284" t="s">
        <v>991</v>
      </c>
      <c r="L34" s="283"/>
      <c r="M34" s="284" t="s">
        <v>991</v>
      </c>
      <c r="N34" s="283"/>
      <c r="O34" s="284" t="s">
        <v>991</v>
      </c>
      <c r="P34" s="285"/>
      <c r="Q34" s="286"/>
      <c r="R34" s="377"/>
    </row>
    <row r="35" spans="1:18" ht="3" customHeight="1" thickBot="1" x14ac:dyDescent="0.35">
      <c r="A35" s="277"/>
      <c r="B35" s="378" t="s">
        <v>983</v>
      </c>
      <c r="C35" s="380"/>
      <c r="D35" s="380"/>
      <c r="E35" s="380"/>
      <c r="F35" s="380"/>
      <c r="G35" s="380"/>
      <c r="H35" s="380"/>
      <c r="I35" s="380"/>
      <c r="J35" s="380"/>
      <c r="K35" s="380"/>
      <c r="L35" s="380"/>
      <c r="M35" s="380"/>
      <c r="N35" s="380"/>
      <c r="O35" s="380"/>
      <c r="P35" s="380"/>
      <c r="Q35" s="203"/>
      <c r="R35" s="203"/>
    </row>
    <row r="36" spans="1:18" ht="80.25" customHeight="1" thickTop="1" x14ac:dyDescent="0.3">
      <c r="A36" s="393" t="s">
        <v>992</v>
      </c>
      <c r="B36" s="379"/>
      <c r="C36" s="394" t="s">
        <v>121</v>
      </c>
      <c r="D36" s="397" t="s">
        <v>128</v>
      </c>
      <c r="E36" s="257" t="s">
        <v>985</v>
      </c>
      <c r="F36" s="400" t="s">
        <v>126</v>
      </c>
      <c r="G36" s="390" t="s">
        <v>121</v>
      </c>
      <c r="H36" s="387" t="s">
        <v>125</v>
      </c>
      <c r="I36" s="381" t="s">
        <v>127</v>
      </c>
      <c r="J36" s="384" t="s">
        <v>128</v>
      </c>
      <c r="K36" s="387" t="s">
        <v>125</v>
      </c>
      <c r="L36" s="390" t="s">
        <v>121</v>
      </c>
      <c r="M36" s="400" t="s">
        <v>126</v>
      </c>
      <c r="N36" s="403" t="s">
        <v>127</v>
      </c>
      <c r="O36" s="257" t="s">
        <v>985</v>
      </c>
      <c r="P36" s="406" t="s">
        <v>121</v>
      </c>
      <c r="Q36" s="409" t="s">
        <v>986</v>
      </c>
      <c r="R36" s="258"/>
    </row>
    <row r="37" spans="1:18" x14ac:dyDescent="0.3">
      <c r="A37" s="393"/>
      <c r="B37" s="379"/>
      <c r="C37" s="395"/>
      <c r="D37" s="398"/>
      <c r="E37" s="259">
        <v>2</v>
      </c>
      <c r="F37" s="401"/>
      <c r="G37" s="391"/>
      <c r="H37" s="388"/>
      <c r="I37" s="382"/>
      <c r="J37" s="385"/>
      <c r="K37" s="388"/>
      <c r="L37" s="391"/>
      <c r="M37" s="401"/>
      <c r="N37" s="404"/>
      <c r="O37" s="259">
        <v>2</v>
      </c>
      <c r="P37" s="407"/>
      <c r="Q37" s="409"/>
      <c r="R37" s="258"/>
    </row>
    <row r="38" spans="1:18" x14ac:dyDescent="0.3">
      <c r="A38" s="393"/>
      <c r="B38" s="379"/>
      <c r="C38" s="395"/>
      <c r="D38" s="398"/>
      <c r="E38" s="260">
        <v>18</v>
      </c>
      <c r="F38" s="401"/>
      <c r="G38" s="391"/>
      <c r="H38" s="388"/>
      <c r="I38" s="382"/>
      <c r="J38" s="385"/>
      <c r="K38" s="388"/>
      <c r="L38" s="391"/>
      <c r="M38" s="401"/>
      <c r="N38" s="404"/>
      <c r="O38" s="260">
        <v>18</v>
      </c>
      <c r="P38" s="407"/>
      <c r="Q38" s="409"/>
      <c r="R38" s="258"/>
    </row>
    <row r="39" spans="1:18" x14ac:dyDescent="0.3">
      <c r="A39" s="393"/>
      <c r="B39" s="379"/>
      <c r="C39" s="395"/>
      <c r="D39" s="398"/>
      <c r="E39" s="259">
        <v>2</v>
      </c>
      <c r="F39" s="401"/>
      <c r="G39" s="391"/>
      <c r="H39" s="388"/>
      <c r="I39" s="382"/>
      <c r="J39" s="385"/>
      <c r="K39" s="388"/>
      <c r="L39" s="391"/>
      <c r="M39" s="401"/>
      <c r="N39" s="404"/>
      <c r="O39" s="259">
        <v>2</v>
      </c>
      <c r="P39" s="407"/>
      <c r="Q39" s="409"/>
      <c r="R39" s="258"/>
    </row>
    <row r="40" spans="1:18" x14ac:dyDescent="0.3">
      <c r="A40" s="393"/>
      <c r="B40" s="379"/>
      <c r="C40" s="395"/>
      <c r="D40" s="398"/>
      <c r="E40" s="261">
        <v>17</v>
      </c>
      <c r="F40" s="401"/>
      <c r="G40" s="391"/>
      <c r="H40" s="388"/>
      <c r="I40" s="382"/>
      <c r="J40" s="385"/>
      <c r="K40" s="388"/>
      <c r="L40" s="391"/>
      <c r="M40" s="401"/>
      <c r="N40" s="404"/>
      <c r="O40" s="261">
        <v>17</v>
      </c>
      <c r="P40" s="407"/>
      <c r="Q40" s="409"/>
      <c r="R40" s="258"/>
    </row>
    <row r="41" spans="1:18" x14ac:dyDescent="0.3">
      <c r="A41" s="393"/>
      <c r="B41" s="379"/>
      <c r="C41" s="395"/>
      <c r="D41" s="398"/>
      <c r="E41" s="259">
        <v>2</v>
      </c>
      <c r="F41" s="401"/>
      <c r="G41" s="391"/>
      <c r="H41" s="388"/>
      <c r="I41" s="382"/>
      <c r="J41" s="385"/>
      <c r="K41" s="388"/>
      <c r="L41" s="391"/>
      <c r="M41" s="401"/>
      <c r="N41" s="404"/>
      <c r="O41" s="259">
        <v>2</v>
      </c>
      <c r="P41" s="407"/>
      <c r="Q41" s="409"/>
      <c r="R41" s="258"/>
    </row>
    <row r="42" spans="1:18" x14ac:dyDescent="0.3">
      <c r="A42" s="393"/>
      <c r="B42" s="379"/>
      <c r="C42" s="395"/>
      <c r="D42" s="398"/>
      <c r="E42" s="269">
        <v>8</v>
      </c>
      <c r="F42" s="401"/>
      <c r="G42" s="391"/>
      <c r="H42" s="388"/>
      <c r="I42" s="382"/>
      <c r="J42" s="385"/>
      <c r="K42" s="388"/>
      <c r="L42" s="391"/>
      <c r="M42" s="401"/>
      <c r="N42" s="404"/>
      <c r="O42" s="270">
        <v>10</v>
      </c>
      <c r="P42" s="407"/>
      <c r="Q42" s="409"/>
      <c r="R42" s="258"/>
    </row>
    <row r="43" spans="1:18" x14ac:dyDescent="0.3">
      <c r="A43" s="393"/>
      <c r="B43" s="379"/>
      <c r="C43" s="395"/>
      <c r="D43" s="398"/>
      <c r="E43" s="259">
        <v>2</v>
      </c>
      <c r="F43" s="401"/>
      <c r="G43" s="391"/>
      <c r="H43" s="388"/>
      <c r="I43" s="382"/>
      <c r="J43" s="385"/>
      <c r="K43" s="388"/>
      <c r="L43" s="391"/>
      <c r="M43" s="401"/>
      <c r="N43" s="404"/>
      <c r="O43" s="259">
        <v>2</v>
      </c>
      <c r="P43" s="407"/>
      <c r="Q43" s="409"/>
      <c r="R43" s="258"/>
    </row>
    <row r="44" spans="1:18" x14ac:dyDescent="0.3">
      <c r="A44" s="393"/>
      <c r="B44" s="379"/>
      <c r="C44" s="395"/>
      <c r="D44" s="398"/>
      <c r="E44" s="262">
        <v>16</v>
      </c>
      <c r="F44" s="401"/>
      <c r="G44" s="391"/>
      <c r="H44" s="388"/>
      <c r="I44" s="382"/>
      <c r="J44" s="385"/>
      <c r="K44" s="388"/>
      <c r="L44" s="391"/>
      <c r="M44" s="401"/>
      <c r="N44" s="404"/>
      <c r="O44" s="262">
        <v>16</v>
      </c>
      <c r="P44" s="407"/>
      <c r="Q44" s="409"/>
      <c r="R44" s="258"/>
    </row>
    <row r="45" spans="1:18" x14ac:dyDescent="0.3">
      <c r="A45" s="393"/>
      <c r="B45" s="379"/>
      <c r="C45" s="395"/>
      <c r="D45" s="398"/>
      <c r="E45" s="259">
        <v>2</v>
      </c>
      <c r="F45" s="401"/>
      <c r="G45" s="391"/>
      <c r="H45" s="388"/>
      <c r="I45" s="382"/>
      <c r="J45" s="385"/>
      <c r="K45" s="388"/>
      <c r="L45" s="391"/>
      <c r="M45" s="401"/>
      <c r="N45" s="404"/>
      <c r="O45" s="259">
        <v>2</v>
      </c>
      <c r="P45" s="407"/>
      <c r="Q45" s="409"/>
      <c r="R45" s="258"/>
    </row>
    <row r="46" spans="1:18" x14ac:dyDescent="0.3">
      <c r="A46" s="393"/>
      <c r="B46" s="379"/>
      <c r="C46" s="395"/>
      <c r="D46" s="398"/>
      <c r="E46" s="267">
        <v>11</v>
      </c>
      <c r="F46" s="401"/>
      <c r="G46" s="391"/>
      <c r="H46" s="388"/>
      <c r="I46" s="382"/>
      <c r="J46" s="385"/>
      <c r="K46" s="388"/>
      <c r="L46" s="391"/>
      <c r="M46" s="401"/>
      <c r="N46" s="404"/>
      <c r="O46" s="269">
        <v>8</v>
      </c>
      <c r="P46" s="407"/>
      <c r="Q46" s="409"/>
      <c r="R46" s="258"/>
    </row>
    <row r="47" spans="1:18" x14ac:dyDescent="0.3">
      <c r="A47" s="393"/>
      <c r="B47" s="379"/>
      <c r="C47" s="395"/>
      <c r="D47" s="398"/>
      <c r="E47" s="266" t="s">
        <v>987</v>
      </c>
      <c r="F47" s="401"/>
      <c r="G47" s="391"/>
      <c r="H47" s="388"/>
      <c r="I47" s="382"/>
      <c r="J47" s="385"/>
      <c r="K47" s="388"/>
      <c r="L47" s="391"/>
      <c r="M47" s="401"/>
      <c r="N47" s="404"/>
      <c r="O47" s="266" t="s">
        <v>987</v>
      </c>
      <c r="P47" s="407"/>
      <c r="Q47" s="409"/>
      <c r="R47" s="258"/>
    </row>
    <row r="48" spans="1:18" x14ac:dyDescent="0.3">
      <c r="A48" s="393"/>
      <c r="B48" s="379"/>
      <c r="C48" s="395"/>
      <c r="D48" s="398"/>
      <c r="E48" s="263">
        <v>13</v>
      </c>
      <c r="F48" s="401"/>
      <c r="G48" s="391"/>
      <c r="H48" s="388"/>
      <c r="I48" s="382"/>
      <c r="J48" s="385"/>
      <c r="K48" s="388"/>
      <c r="L48" s="391"/>
      <c r="M48" s="401"/>
      <c r="N48" s="404"/>
      <c r="O48" s="268">
        <v>9</v>
      </c>
      <c r="P48" s="407"/>
      <c r="Q48" s="409"/>
      <c r="R48" s="258"/>
    </row>
    <row r="49" spans="1:18" x14ac:dyDescent="0.3">
      <c r="A49" s="393"/>
      <c r="B49" s="379"/>
      <c r="C49" s="395"/>
      <c r="D49" s="398"/>
      <c r="E49" s="259">
        <v>2</v>
      </c>
      <c r="F49" s="401"/>
      <c r="G49" s="391"/>
      <c r="H49" s="388"/>
      <c r="I49" s="382"/>
      <c r="J49" s="385"/>
      <c r="K49" s="388"/>
      <c r="L49" s="391"/>
      <c r="M49" s="401"/>
      <c r="N49" s="404"/>
      <c r="O49" s="259">
        <v>2</v>
      </c>
      <c r="P49" s="407"/>
      <c r="Q49" s="409"/>
      <c r="R49" s="258"/>
    </row>
    <row r="50" spans="1:18" x14ac:dyDescent="0.3">
      <c r="A50" s="393"/>
      <c r="B50" s="379"/>
      <c r="C50" s="395"/>
      <c r="D50" s="398"/>
      <c r="E50" s="272">
        <v>15</v>
      </c>
      <c r="F50" s="401"/>
      <c r="G50" s="391"/>
      <c r="H50" s="388"/>
      <c r="I50" s="382"/>
      <c r="J50" s="385"/>
      <c r="K50" s="388"/>
      <c r="L50" s="391"/>
      <c r="M50" s="401"/>
      <c r="N50" s="404"/>
      <c r="O50" s="272">
        <v>15</v>
      </c>
      <c r="P50" s="407"/>
      <c r="Q50" s="409"/>
      <c r="R50" s="258"/>
    </row>
    <row r="51" spans="1:18" x14ac:dyDescent="0.3">
      <c r="A51" s="393"/>
      <c r="B51" s="379"/>
      <c r="C51" s="395"/>
      <c r="D51" s="398"/>
      <c r="E51" s="259">
        <v>2</v>
      </c>
      <c r="F51" s="401"/>
      <c r="G51" s="391"/>
      <c r="H51" s="388"/>
      <c r="I51" s="382"/>
      <c r="J51" s="385"/>
      <c r="K51" s="388"/>
      <c r="L51" s="391"/>
      <c r="M51" s="401"/>
      <c r="N51" s="404"/>
      <c r="O51" s="259">
        <v>2</v>
      </c>
      <c r="P51" s="407"/>
      <c r="Q51" s="409"/>
      <c r="R51" s="258"/>
    </row>
    <row r="52" spans="1:18" x14ac:dyDescent="0.3">
      <c r="A52" s="393"/>
      <c r="B52" s="379"/>
      <c r="C52" s="395"/>
      <c r="D52" s="398"/>
      <c r="E52" s="270">
        <v>10</v>
      </c>
      <c r="F52" s="401"/>
      <c r="G52" s="391"/>
      <c r="H52" s="388"/>
      <c r="I52" s="382"/>
      <c r="J52" s="385"/>
      <c r="K52" s="388"/>
      <c r="L52" s="391"/>
      <c r="M52" s="401"/>
      <c r="N52" s="404"/>
      <c r="O52" s="263">
        <v>13</v>
      </c>
      <c r="P52" s="407"/>
      <c r="Q52" s="409"/>
      <c r="R52" s="258"/>
    </row>
    <row r="53" spans="1:18" x14ac:dyDescent="0.3">
      <c r="A53" s="393"/>
      <c r="B53" s="379"/>
      <c r="C53" s="395"/>
      <c r="D53" s="398"/>
      <c r="E53" s="266" t="s">
        <v>988</v>
      </c>
      <c r="F53" s="401"/>
      <c r="G53" s="391"/>
      <c r="H53" s="388"/>
      <c r="I53" s="382"/>
      <c r="J53" s="385"/>
      <c r="K53" s="388"/>
      <c r="L53" s="391"/>
      <c r="M53" s="401"/>
      <c r="N53" s="404"/>
      <c r="O53" s="266" t="s">
        <v>988</v>
      </c>
      <c r="P53" s="407"/>
      <c r="Q53" s="409"/>
      <c r="R53" s="258"/>
    </row>
    <row r="54" spans="1:18" x14ac:dyDescent="0.3">
      <c r="A54" s="393"/>
      <c r="B54" s="379"/>
      <c r="C54" s="395"/>
      <c r="D54" s="398"/>
      <c r="E54" s="264">
        <v>12</v>
      </c>
      <c r="F54" s="401"/>
      <c r="G54" s="391"/>
      <c r="H54" s="388"/>
      <c r="I54" s="382"/>
      <c r="J54" s="385"/>
      <c r="K54" s="388"/>
      <c r="L54" s="391"/>
      <c r="M54" s="401"/>
      <c r="N54" s="404"/>
      <c r="O54" s="264">
        <v>12</v>
      </c>
      <c r="P54" s="407"/>
      <c r="Q54" s="409"/>
      <c r="R54" s="258"/>
    </row>
    <row r="55" spans="1:18" x14ac:dyDescent="0.3">
      <c r="A55" s="393"/>
      <c r="B55" s="379"/>
      <c r="C55" s="395"/>
      <c r="D55" s="398"/>
      <c r="E55" s="259">
        <v>2</v>
      </c>
      <c r="F55" s="401"/>
      <c r="G55" s="391"/>
      <c r="H55" s="388"/>
      <c r="I55" s="382"/>
      <c r="J55" s="385"/>
      <c r="K55" s="388"/>
      <c r="L55" s="391"/>
      <c r="M55" s="401"/>
      <c r="N55" s="404"/>
      <c r="O55" s="259">
        <v>2</v>
      </c>
      <c r="P55" s="407"/>
      <c r="Q55" s="409"/>
      <c r="R55" s="258"/>
    </row>
    <row r="56" spans="1:18" x14ac:dyDescent="0.3">
      <c r="A56" s="393"/>
      <c r="B56" s="379"/>
      <c r="C56" s="395"/>
      <c r="D56" s="398"/>
      <c r="E56" s="273">
        <v>14</v>
      </c>
      <c r="F56" s="401"/>
      <c r="G56" s="391"/>
      <c r="H56" s="388"/>
      <c r="I56" s="382"/>
      <c r="J56" s="385"/>
      <c r="K56" s="388"/>
      <c r="L56" s="391"/>
      <c r="M56" s="401"/>
      <c r="N56" s="404"/>
      <c r="O56" s="271">
        <v>7</v>
      </c>
      <c r="P56" s="407"/>
      <c r="Q56" s="409"/>
      <c r="R56" s="258"/>
    </row>
    <row r="57" spans="1:18" x14ac:dyDescent="0.3">
      <c r="A57" s="393"/>
      <c r="B57" s="379"/>
      <c r="C57" s="395"/>
      <c r="D57" s="398"/>
      <c r="E57" s="259">
        <v>2</v>
      </c>
      <c r="F57" s="401"/>
      <c r="G57" s="391"/>
      <c r="H57" s="388"/>
      <c r="I57" s="382"/>
      <c r="J57" s="385"/>
      <c r="K57" s="388"/>
      <c r="L57" s="391"/>
      <c r="M57" s="401"/>
      <c r="N57" s="404"/>
      <c r="O57" s="259">
        <v>2</v>
      </c>
      <c r="P57" s="407"/>
      <c r="Q57" s="409"/>
      <c r="R57" s="258"/>
    </row>
    <row r="58" spans="1:18" x14ac:dyDescent="0.3">
      <c r="A58" s="393"/>
      <c r="B58" s="379"/>
      <c r="C58" s="395"/>
      <c r="D58" s="398"/>
      <c r="E58" s="271">
        <v>7</v>
      </c>
      <c r="F58" s="401"/>
      <c r="G58" s="391"/>
      <c r="H58" s="388"/>
      <c r="I58" s="382"/>
      <c r="J58" s="385"/>
      <c r="K58" s="388"/>
      <c r="L58" s="391"/>
      <c r="M58" s="401"/>
      <c r="N58" s="404"/>
      <c r="O58" s="273">
        <v>14</v>
      </c>
      <c r="P58" s="407"/>
      <c r="Q58" s="409"/>
      <c r="R58" s="258"/>
    </row>
    <row r="59" spans="1:18" x14ac:dyDescent="0.3">
      <c r="A59" s="393"/>
      <c r="B59" s="379"/>
      <c r="C59" s="395"/>
      <c r="D59" s="398"/>
      <c r="E59" s="259">
        <v>2</v>
      </c>
      <c r="F59" s="401"/>
      <c r="G59" s="391"/>
      <c r="H59" s="388"/>
      <c r="I59" s="382"/>
      <c r="J59" s="385"/>
      <c r="K59" s="388"/>
      <c r="L59" s="391"/>
      <c r="M59" s="401"/>
      <c r="N59" s="404"/>
      <c r="O59" s="259">
        <v>2</v>
      </c>
      <c r="P59" s="407"/>
      <c r="Q59" s="409"/>
      <c r="R59" s="258"/>
    </row>
    <row r="60" spans="1:18" x14ac:dyDescent="0.3">
      <c r="A60" s="393"/>
      <c r="B60" s="379"/>
      <c r="C60" s="395"/>
      <c r="D60" s="398"/>
      <c r="E60" s="268">
        <v>9</v>
      </c>
      <c r="F60" s="401"/>
      <c r="G60" s="391"/>
      <c r="H60" s="388"/>
      <c r="I60" s="382"/>
      <c r="J60" s="385"/>
      <c r="K60" s="388"/>
      <c r="L60" s="391"/>
      <c r="M60" s="401"/>
      <c r="N60" s="404"/>
      <c r="O60" s="267">
        <v>11</v>
      </c>
      <c r="P60" s="407"/>
      <c r="Q60" s="409"/>
      <c r="R60" s="258"/>
    </row>
    <row r="61" spans="1:18" ht="15" thickBot="1" x14ac:dyDescent="0.35">
      <c r="A61" s="393"/>
      <c r="B61" s="379"/>
      <c r="C61" s="396"/>
      <c r="D61" s="399"/>
      <c r="E61" s="274">
        <v>2</v>
      </c>
      <c r="F61" s="402"/>
      <c r="G61" s="392"/>
      <c r="H61" s="389"/>
      <c r="I61" s="383"/>
      <c r="J61" s="386"/>
      <c r="K61" s="389"/>
      <c r="L61" s="392"/>
      <c r="M61" s="402"/>
      <c r="N61" s="405"/>
      <c r="O61" s="274">
        <v>2</v>
      </c>
      <c r="P61" s="408"/>
      <c r="Q61" s="409"/>
      <c r="R61" s="258"/>
    </row>
    <row r="62" spans="1:18" ht="15" thickTop="1" x14ac:dyDescent="0.3">
      <c r="A62" s="393"/>
      <c r="B62" s="287" t="s">
        <v>981</v>
      </c>
      <c r="C62" s="276">
        <v>1</v>
      </c>
      <c r="D62" s="276">
        <v>5</v>
      </c>
      <c r="E62" s="276"/>
      <c r="F62" s="276">
        <v>3</v>
      </c>
      <c r="G62" s="276">
        <v>1</v>
      </c>
      <c r="H62" s="276">
        <v>2</v>
      </c>
      <c r="I62" s="276">
        <v>4</v>
      </c>
      <c r="J62" s="276">
        <v>5</v>
      </c>
      <c r="K62" s="276">
        <v>2</v>
      </c>
      <c r="L62" s="276">
        <v>1</v>
      </c>
      <c r="M62" s="276">
        <v>3</v>
      </c>
      <c r="N62" s="276">
        <v>4</v>
      </c>
      <c r="O62" s="276"/>
      <c r="P62" s="276">
        <v>1</v>
      </c>
      <c r="Q62" s="203"/>
      <c r="R62" s="203"/>
    </row>
    <row r="63" spans="1:18" ht="15.6" x14ac:dyDescent="0.3">
      <c r="A63" s="393"/>
      <c r="B63" s="288" t="s">
        <v>982</v>
      </c>
      <c r="C63" s="256">
        <v>1</v>
      </c>
      <c r="D63" s="256">
        <v>2</v>
      </c>
      <c r="E63" s="256">
        <v>3</v>
      </c>
      <c r="F63" s="256">
        <v>4</v>
      </c>
      <c r="G63" s="256">
        <v>5</v>
      </c>
      <c r="H63" s="256">
        <v>6</v>
      </c>
      <c r="I63" s="256">
        <v>7</v>
      </c>
      <c r="J63" s="256">
        <v>8</v>
      </c>
      <c r="K63" s="256">
        <v>9</v>
      </c>
      <c r="L63" s="256">
        <v>10</v>
      </c>
      <c r="M63" s="256">
        <v>11</v>
      </c>
      <c r="N63" s="256">
        <v>12</v>
      </c>
      <c r="O63" s="256">
        <v>13</v>
      </c>
      <c r="P63" s="256">
        <v>14</v>
      </c>
      <c r="Q63" s="203"/>
      <c r="R63" s="203"/>
    </row>
    <row r="64" spans="1:18" s="290" customFormat="1" ht="39.75" customHeight="1" x14ac:dyDescent="0.25">
      <c r="A64" s="393"/>
      <c r="B64" s="279"/>
      <c r="C64" s="410" t="s">
        <v>993</v>
      </c>
      <c r="D64" s="410"/>
      <c r="E64" s="410"/>
      <c r="F64" s="410"/>
      <c r="G64" s="410"/>
      <c r="H64" s="410"/>
      <c r="I64" s="410"/>
      <c r="J64" s="410" t="s">
        <v>994</v>
      </c>
      <c r="K64" s="410"/>
      <c r="L64" s="410"/>
      <c r="M64" s="410"/>
      <c r="N64" s="410"/>
      <c r="O64" s="410"/>
      <c r="P64" s="410"/>
      <c r="Q64" s="289"/>
      <c r="R64" s="279"/>
    </row>
    <row r="65" spans="1:18" x14ac:dyDescent="0.3">
      <c r="A65" s="203"/>
      <c r="B65" s="411" t="s">
        <v>995</v>
      </c>
      <c r="C65" s="233"/>
      <c r="D65" s="233"/>
      <c r="E65" s="233"/>
      <c r="F65" s="233"/>
      <c r="G65" s="233"/>
      <c r="H65" s="233"/>
      <c r="I65" s="233"/>
      <c r="J65" s="233"/>
      <c r="K65" s="233"/>
      <c r="L65" s="233"/>
      <c r="M65" s="291"/>
      <c r="N65" s="292"/>
      <c r="O65" s="292"/>
      <c r="P65" s="233"/>
      <c r="Q65" s="203"/>
      <c r="R65" s="203"/>
    </row>
    <row r="66" spans="1:18" ht="22.5" customHeight="1" x14ac:dyDescent="0.3">
      <c r="A66" s="203"/>
      <c r="B66" s="411"/>
      <c r="C66" s="413" t="s">
        <v>996</v>
      </c>
      <c r="D66" s="413"/>
      <c r="E66" s="413"/>
      <c r="F66" s="413"/>
      <c r="G66" s="413"/>
      <c r="H66" s="413"/>
      <c r="I66" s="413"/>
      <c r="J66" s="413"/>
      <c r="K66" s="413"/>
      <c r="L66" s="413"/>
      <c r="M66" s="413"/>
      <c r="N66" s="413"/>
      <c r="O66" s="413"/>
      <c r="P66" s="413"/>
      <c r="Q66" s="203"/>
      <c r="R66" s="203"/>
    </row>
    <row r="67" spans="1:18" ht="18.75" customHeight="1" thickBot="1" x14ac:dyDescent="0.35">
      <c r="A67" s="203"/>
      <c r="B67" s="412"/>
      <c r="C67" s="293"/>
      <c r="D67" s="414" t="s">
        <v>997</v>
      </c>
      <c r="E67" s="414"/>
      <c r="F67" s="295"/>
      <c r="G67" s="295"/>
      <c r="H67" s="293"/>
      <c r="I67" s="293"/>
      <c r="J67" s="296"/>
      <c r="K67" s="295"/>
      <c r="L67" s="293"/>
      <c r="M67" s="293"/>
      <c r="N67" s="297"/>
      <c r="O67" s="297"/>
      <c r="P67" s="297"/>
      <c r="Q67" s="298"/>
      <c r="R67" s="203"/>
    </row>
    <row r="68" spans="1:18" x14ac:dyDescent="0.3">
      <c r="A68" s="203"/>
      <c r="B68" s="415" t="s">
        <v>998</v>
      </c>
      <c r="C68" s="415"/>
      <c r="D68" s="415"/>
      <c r="E68" s="415"/>
      <c r="F68" s="415"/>
      <c r="G68" s="415"/>
      <c r="H68" s="415"/>
      <c r="I68" s="415"/>
      <c r="J68" s="415"/>
      <c r="K68" s="415"/>
      <c r="L68" s="415"/>
      <c r="M68" s="415"/>
      <c r="N68" s="415"/>
      <c r="O68" s="415"/>
      <c r="P68" s="415"/>
      <c r="Q68" s="203"/>
      <c r="R68" s="203"/>
    </row>
    <row r="69" spans="1:18" x14ac:dyDescent="0.3">
      <c r="A69" s="203"/>
      <c r="B69" s="203"/>
      <c r="C69" s="203"/>
      <c r="D69" s="203"/>
      <c r="E69" s="203"/>
      <c r="F69" s="203"/>
      <c r="G69" s="203"/>
      <c r="H69" s="203"/>
      <c r="I69" s="203"/>
      <c r="J69" s="203"/>
      <c r="K69" s="203"/>
      <c r="L69" s="299"/>
      <c r="M69" s="203"/>
      <c r="N69" s="203"/>
      <c r="O69" s="203"/>
      <c r="P69" s="203"/>
      <c r="Q69" s="203"/>
      <c r="R69" s="203"/>
    </row>
    <row r="70" spans="1:18" x14ac:dyDescent="0.3">
      <c r="A70" s="300" t="s">
        <v>999</v>
      </c>
      <c r="B70" s="416" t="s">
        <v>1000</v>
      </c>
      <c r="C70" s="416"/>
      <c r="D70" s="416"/>
      <c r="E70" s="416"/>
      <c r="F70" s="302"/>
      <c r="G70" s="416" t="s">
        <v>1001</v>
      </c>
      <c r="H70" s="416"/>
      <c r="I70" s="416"/>
      <c r="J70" s="416"/>
      <c r="K70" s="416"/>
      <c r="L70" s="303"/>
      <c r="M70" s="417" t="s">
        <v>1002</v>
      </c>
      <c r="N70" s="417"/>
      <c r="O70" s="203"/>
      <c r="P70" s="203"/>
      <c r="Q70" s="203"/>
      <c r="R70" s="203"/>
    </row>
    <row r="71" spans="1:18" ht="15" customHeight="1" x14ac:dyDescent="0.3">
      <c r="A71" s="304">
        <v>1</v>
      </c>
      <c r="B71" s="419" t="s">
        <v>121</v>
      </c>
      <c r="C71" s="420"/>
      <c r="D71" s="420"/>
      <c r="E71" s="306"/>
      <c r="F71" s="306"/>
      <c r="G71" s="307">
        <v>7</v>
      </c>
      <c r="H71" s="421" t="s">
        <v>831</v>
      </c>
      <c r="I71" s="422"/>
      <c r="J71" s="422"/>
      <c r="K71" s="309"/>
      <c r="L71" s="203"/>
      <c r="M71" s="203" t="s">
        <v>1003</v>
      </c>
      <c r="N71" s="203"/>
      <c r="O71" s="203"/>
      <c r="P71" s="203"/>
      <c r="Q71" s="203"/>
      <c r="R71" s="203"/>
    </row>
    <row r="72" spans="1:18" x14ac:dyDescent="0.3">
      <c r="A72" s="310">
        <v>2</v>
      </c>
      <c r="B72" s="419" t="s">
        <v>125</v>
      </c>
      <c r="C72" s="420"/>
      <c r="D72" s="420"/>
      <c r="E72" s="306"/>
      <c r="F72" s="306"/>
      <c r="G72" s="311">
        <v>8</v>
      </c>
      <c r="H72" s="421" t="s">
        <v>832</v>
      </c>
      <c r="I72" s="422"/>
      <c r="J72" s="422"/>
      <c r="K72" s="309"/>
      <c r="L72" s="203"/>
      <c r="M72" s="203" t="s">
        <v>1004</v>
      </c>
      <c r="N72" s="203"/>
      <c r="O72" s="203"/>
      <c r="P72" s="203"/>
      <c r="Q72" s="203"/>
      <c r="R72" s="203"/>
    </row>
    <row r="73" spans="1:18" ht="15" customHeight="1" x14ac:dyDescent="0.3">
      <c r="A73" s="312">
        <v>3</v>
      </c>
      <c r="B73" s="419" t="s">
        <v>126</v>
      </c>
      <c r="C73" s="420"/>
      <c r="D73" s="420"/>
      <c r="E73" s="306"/>
      <c r="F73" s="306"/>
      <c r="G73" s="313">
        <v>9</v>
      </c>
      <c r="H73" s="421" t="s">
        <v>833</v>
      </c>
      <c r="I73" s="422"/>
      <c r="J73" s="422"/>
      <c r="K73" s="309"/>
      <c r="L73" s="203"/>
      <c r="M73" s="203" t="s">
        <v>1005</v>
      </c>
      <c r="N73" s="203"/>
      <c r="O73" s="203"/>
      <c r="P73" s="203"/>
      <c r="Q73" s="203"/>
      <c r="R73" s="203"/>
    </row>
    <row r="74" spans="1:18" ht="15" customHeight="1" x14ac:dyDescent="0.3">
      <c r="A74" s="314">
        <v>4</v>
      </c>
      <c r="B74" s="419" t="s">
        <v>127</v>
      </c>
      <c r="C74" s="420"/>
      <c r="D74" s="420"/>
      <c r="E74" s="306"/>
      <c r="F74" s="306"/>
      <c r="G74" s="270">
        <v>10</v>
      </c>
      <c r="H74" s="419" t="s">
        <v>834</v>
      </c>
      <c r="I74" s="420"/>
      <c r="J74" s="420"/>
      <c r="K74" s="309"/>
      <c r="L74" s="203"/>
      <c r="M74" s="203" t="s">
        <v>1006</v>
      </c>
      <c r="N74" s="203"/>
      <c r="O74" s="203"/>
      <c r="P74" s="203"/>
      <c r="Q74" s="203"/>
      <c r="R74" s="203"/>
    </row>
    <row r="75" spans="1:18" ht="15" customHeight="1" x14ac:dyDescent="0.3">
      <c r="A75" s="315">
        <v>5</v>
      </c>
      <c r="B75" s="419" t="s">
        <v>128</v>
      </c>
      <c r="C75" s="420"/>
      <c r="D75" s="420"/>
      <c r="E75" s="306"/>
      <c r="F75" s="306"/>
      <c r="G75" s="265">
        <v>11</v>
      </c>
      <c r="H75" s="421" t="s">
        <v>835</v>
      </c>
      <c r="I75" s="422"/>
      <c r="J75" s="422"/>
      <c r="K75" s="309"/>
      <c r="L75" s="203"/>
      <c r="M75" s="203"/>
      <c r="N75" s="203"/>
      <c r="O75" s="203"/>
      <c r="P75" s="203"/>
      <c r="Q75" s="203"/>
      <c r="R75" s="203"/>
    </row>
    <row r="76" spans="1:18" x14ac:dyDescent="0.3">
      <c r="A76" s="203"/>
      <c r="B76" s="203"/>
      <c r="C76" s="203"/>
      <c r="D76" s="203"/>
      <c r="E76" s="309"/>
      <c r="F76" s="309"/>
      <c r="G76" s="264">
        <v>12</v>
      </c>
      <c r="H76" s="421" t="s">
        <v>836</v>
      </c>
      <c r="I76" s="422"/>
      <c r="J76" s="422"/>
      <c r="K76" s="309"/>
      <c r="L76" s="418" t="s">
        <v>1007</v>
      </c>
      <c r="M76" s="418"/>
      <c r="N76" s="418"/>
      <c r="O76" s="418"/>
      <c r="P76" s="418"/>
      <c r="Q76" s="203"/>
      <c r="R76" s="203"/>
    </row>
    <row r="77" spans="1:18" x14ac:dyDescent="0.3">
      <c r="A77" s="305"/>
      <c r="B77" s="308"/>
      <c r="C77" s="301"/>
      <c r="D77" s="309"/>
      <c r="E77" s="309"/>
      <c r="F77" s="309"/>
      <c r="G77" s="316">
        <v>13</v>
      </c>
      <c r="H77" s="421" t="s">
        <v>837</v>
      </c>
      <c r="I77" s="422"/>
      <c r="J77" s="422"/>
      <c r="K77" s="302"/>
      <c r="L77" s="203"/>
      <c r="M77" s="203"/>
      <c r="N77" s="317"/>
      <c r="O77" s="203"/>
      <c r="P77" s="203"/>
      <c r="Q77" s="203"/>
      <c r="R77" s="203"/>
    </row>
    <row r="78" spans="1:18" x14ac:dyDescent="0.3">
      <c r="A78" s="305"/>
      <c r="B78" s="309"/>
      <c r="C78" s="318"/>
      <c r="D78" s="309"/>
      <c r="E78" s="309"/>
      <c r="F78" s="309"/>
      <c r="G78" s="319">
        <v>14</v>
      </c>
      <c r="H78" s="421" t="s">
        <v>838</v>
      </c>
      <c r="I78" s="422"/>
      <c r="J78" s="422"/>
      <c r="K78" s="309"/>
      <c r="L78" s="203"/>
      <c r="M78" s="203"/>
      <c r="N78" s="203"/>
      <c r="O78" s="203"/>
      <c r="P78" s="203"/>
      <c r="Q78" s="203"/>
      <c r="R78" s="203"/>
    </row>
    <row r="79" spans="1:18" s="322" customFormat="1" x14ac:dyDescent="0.3">
      <c r="A79" s="305"/>
      <c r="B79" s="309"/>
      <c r="C79" s="318"/>
      <c r="D79" s="309"/>
      <c r="E79" s="309"/>
      <c r="F79" s="309"/>
      <c r="G79" s="320">
        <v>15</v>
      </c>
      <c r="H79" s="421" t="s">
        <v>839</v>
      </c>
      <c r="I79" s="422"/>
      <c r="J79" s="422"/>
      <c r="K79" s="309"/>
      <c r="L79" s="321"/>
      <c r="M79" s="321"/>
      <c r="N79" s="321"/>
      <c r="O79" s="321"/>
      <c r="P79" s="321"/>
      <c r="Q79" s="321"/>
      <c r="R79" s="321"/>
    </row>
    <row r="80" spans="1:18" x14ac:dyDescent="0.3">
      <c r="A80" s="305"/>
      <c r="B80" s="309"/>
      <c r="C80" s="318"/>
      <c r="D80" s="309"/>
      <c r="E80" s="309"/>
      <c r="F80" s="309"/>
      <c r="G80" s="323">
        <v>16</v>
      </c>
      <c r="H80" s="421" t="s">
        <v>840</v>
      </c>
      <c r="I80" s="422"/>
      <c r="J80" s="422"/>
      <c r="K80" s="309"/>
      <c r="L80" s="203"/>
      <c r="M80" s="203"/>
      <c r="N80" s="203"/>
      <c r="O80" s="203"/>
      <c r="P80" s="203"/>
      <c r="Q80" s="203"/>
      <c r="R80" s="203"/>
    </row>
    <row r="81" spans="1:19" ht="15" customHeight="1" x14ac:dyDescent="0.3">
      <c r="A81" s="305"/>
      <c r="B81" s="309"/>
      <c r="C81" s="318"/>
      <c r="D81" s="324"/>
      <c r="E81" s="306"/>
      <c r="F81" s="306"/>
      <c r="G81" s="325">
        <v>17</v>
      </c>
      <c r="H81" s="419" t="s">
        <v>841</v>
      </c>
      <c r="I81" s="420"/>
      <c r="J81" s="420"/>
      <c r="K81" s="309"/>
      <c r="L81" s="203"/>
      <c r="M81" s="203"/>
      <c r="N81" s="203"/>
      <c r="O81" s="203"/>
      <c r="P81" s="203"/>
      <c r="Q81" s="203"/>
      <c r="R81" s="203"/>
      <c r="S81" s="326"/>
    </row>
    <row r="82" spans="1:19" s="322" customFormat="1" x14ac:dyDescent="0.3">
      <c r="A82" s="327"/>
      <c r="B82" s="309"/>
      <c r="C82" s="318"/>
      <c r="D82" s="309"/>
      <c r="E82" s="309"/>
      <c r="F82" s="309"/>
      <c r="G82" s="328">
        <v>18</v>
      </c>
      <c r="H82" s="421" t="s">
        <v>842</v>
      </c>
      <c r="I82" s="422"/>
      <c r="J82" s="422"/>
      <c r="K82" s="309"/>
      <c r="L82" s="321"/>
      <c r="M82" s="321"/>
      <c r="N82" s="321"/>
      <c r="O82" s="321"/>
      <c r="P82" s="321"/>
      <c r="Q82" s="321"/>
      <c r="R82" s="321"/>
      <c r="S82" s="329"/>
    </row>
    <row r="83" spans="1:19" x14ac:dyDescent="0.3">
      <c r="A83" s="330"/>
      <c r="B83" s="203"/>
      <c r="C83" s="331"/>
      <c r="D83" s="203"/>
      <c r="E83" s="203"/>
      <c r="F83" s="203"/>
      <c r="G83" s="310">
        <v>2</v>
      </c>
      <c r="H83" s="419" t="s">
        <v>1008</v>
      </c>
      <c r="I83" s="420"/>
      <c r="J83" s="420"/>
      <c r="K83" s="203"/>
      <c r="L83" s="203"/>
      <c r="M83" s="203"/>
      <c r="N83" s="203"/>
      <c r="O83" s="203"/>
      <c r="P83" s="203"/>
      <c r="Q83" s="203"/>
      <c r="R83" s="203"/>
      <c r="S83" s="332"/>
    </row>
    <row r="84" spans="1:19" s="322" customFormat="1" x14ac:dyDescent="0.3">
      <c r="A84" s="321"/>
      <c r="B84" s="321"/>
      <c r="C84" s="294"/>
      <c r="D84" s="321"/>
      <c r="E84" s="321"/>
      <c r="F84" s="321"/>
      <c r="G84" s="321"/>
      <c r="H84" s="321"/>
      <c r="I84" s="321"/>
      <c r="J84" s="321"/>
      <c r="K84" s="321"/>
      <c r="L84" s="321"/>
      <c r="M84" s="321"/>
      <c r="N84" s="321"/>
      <c r="O84" s="321"/>
      <c r="P84" s="321"/>
      <c r="Q84" s="321"/>
      <c r="S84" s="333"/>
    </row>
    <row r="85" spans="1:19" x14ac:dyDescent="0.3">
      <c r="A85" s="203"/>
      <c r="B85" s="203"/>
      <c r="C85" s="331"/>
      <c r="D85" s="203"/>
      <c r="E85" s="203"/>
      <c r="F85" s="203"/>
      <c r="G85" s="203"/>
      <c r="H85" s="203"/>
      <c r="I85" s="203"/>
      <c r="J85" s="203"/>
      <c r="K85" s="203"/>
      <c r="L85" s="203"/>
      <c r="M85" s="203"/>
      <c r="N85" s="309"/>
      <c r="O85" s="309"/>
      <c r="P85" s="203"/>
      <c r="Q85" s="203"/>
    </row>
    <row r="86" spans="1:19" x14ac:dyDescent="0.3">
      <c r="A86" s="203"/>
      <c r="B86" s="203"/>
      <c r="C86" s="331"/>
      <c r="D86" s="203"/>
      <c r="E86" s="203"/>
      <c r="F86" s="203"/>
      <c r="G86" s="203"/>
      <c r="H86" s="203"/>
      <c r="I86" s="203"/>
      <c r="J86" s="203"/>
      <c r="K86" s="203"/>
      <c r="L86" s="203"/>
      <c r="M86" s="203"/>
      <c r="N86" s="309"/>
      <c r="O86" s="309"/>
      <c r="P86" s="203"/>
      <c r="Q86" s="203"/>
    </row>
    <row r="87" spans="1:19" x14ac:dyDescent="0.3">
      <c r="A87" s="203"/>
      <c r="B87" s="203"/>
      <c r="C87" s="331"/>
      <c r="D87" s="203"/>
      <c r="E87" s="203"/>
      <c r="F87" s="203"/>
      <c r="G87" s="203"/>
      <c r="H87" s="203"/>
      <c r="I87" s="203"/>
      <c r="J87" s="203"/>
      <c r="K87" s="203"/>
      <c r="L87" s="203"/>
      <c r="M87" s="203"/>
      <c r="N87" s="309"/>
      <c r="O87" s="309"/>
      <c r="P87" s="203"/>
      <c r="Q87" s="203"/>
    </row>
    <row r="88" spans="1:19" x14ac:dyDescent="0.3">
      <c r="A88" s="203"/>
      <c r="B88" s="203"/>
      <c r="C88" s="331"/>
      <c r="D88" s="334"/>
      <c r="E88" s="335"/>
      <c r="F88" s="335"/>
      <c r="H88"/>
      <c r="I88"/>
      <c r="Q88" s="203"/>
    </row>
    <row r="89" spans="1:19" x14ac:dyDescent="0.3">
      <c r="C89" s="28"/>
      <c r="H89"/>
      <c r="I89"/>
      <c r="Q89" s="203"/>
    </row>
    <row r="90" spans="1:19" x14ac:dyDescent="0.3">
      <c r="C90" s="28"/>
      <c r="H90"/>
      <c r="I90"/>
      <c r="Q90" s="203"/>
    </row>
    <row r="91" spans="1:19" x14ac:dyDescent="0.3">
      <c r="E91" s="336"/>
      <c r="F91" s="336"/>
      <c r="H91"/>
      <c r="I91"/>
      <c r="Q91" s="203"/>
    </row>
    <row r="92" spans="1:19" x14ac:dyDescent="0.3">
      <c r="E92" s="336"/>
      <c r="F92" s="336"/>
      <c r="H92"/>
      <c r="I92"/>
    </row>
    <row r="93" spans="1:19" x14ac:dyDescent="0.3">
      <c r="E93" s="336"/>
      <c r="F93" s="336"/>
      <c r="H93"/>
      <c r="I93"/>
    </row>
    <row r="94" spans="1:19" x14ac:dyDescent="0.3">
      <c r="E94" s="336"/>
      <c r="F94" s="336"/>
      <c r="H94"/>
      <c r="I94"/>
    </row>
    <row r="95" spans="1:19" x14ac:dyDescent="0.3">
      <c r="E95" s="336"/>
      <c r="F95" s="336"/>
      <c r="H95"/>
      <c r="I95"/>
    </row>
    <row r="96" spans="1:19" x14ac:dyDescent="0.3">
      <c r="E96" s="336"/>
      <c r="F96" s="336"/>
      <c r="H96"/>
      <c r="I96"/>
    </row>
    <row r="97" spans="5:9" x14ac:dyDescent="0.3">
      <c r="E97" s="336"/>
      <c r="F97" s="336"/>
      <c r="H97"/>
      <c r="I97"/>
    </row>
  </sheetData>
  <mergeCells count="64">
    <mergeCell ref="H83:J83"/>
    <mergeCell ref="H77:J77"/>
    <mergeCell ref="H78:J78"/>
    <mergeCell ref="H79:J79"/>
    <mergeCell ref="H80:J80"/>
    <mergeCell ref="H81:J81"/>
    <mergeCell ref="H82:J82"/>
    <mergeCell ref="B68:P68"/>
    <mergeCell ref="B70:E70"/>
    <mergeCell ref="G70:K70"/>
    <mergeCell ref="M70:N70"/>
    <mergeCell ref="L76:P76"/>
    <mergeCell ref="B71:D71"/>
    <mergeCell ref="H71:J71"/>
    <mergeCell ref="B72:D72"/>
    <mergeCell ref="H72:J72"/>
    <mergeCell ref="B73:D73"/>
    <mergeCell ref="H73:J73"/>
    <mergeCell ref="B74:D74"/>
    <mergeCell ref="H74:J74"/>
    <mergeCell ref="B75:D75"/>
    <mergeCell ref="H75:J75"/>
    <mergeCell ref="H76:J76"/>
    <mergeCell ref="J64:P64"/>
    <mergeCell ref="H36:H61"/>
    <mergeCell ref="B65:B67"/>
    <mergeCell ref="C66:P66"/>
    <mergeCell ref="D67:E67"/>
    <mergeCell ref="A36:A64"/>
    <mergeCell ref="C36:C61"/>
    <mergeCell ref="D36:D61"/>
    <mergeCell ref="F36:F61"/>
    <mergeCell ref="G36:G61"/>
    <mergeCell ref="C64:I64"/>
    <mergeCell ref="C31:P33"/>
    <mergeCell ref="Q31:Q33"/>
    <mergeCell ref="R33:R34"/>
    <mergeCell ref="B35:B61"/>
    <mergeCell ref="C35:I35"/>
    <mergeCell ref="J35:P35"/>
    <mergeCell ref="I36:I61"/>
    <mergeCell ref="J36:J61"/>
    <mergeCell ref="K36:K61"/>
    <mergeCell ref="L36:L61"/>
    <mergeCell ref="M36:M61"/>
    <mergeCell ref="N36:N61"/>
    <mergeCell ref="P36:P61"/>
    <mergeCell ref="Q36:Q61"/>
    <mergeCell ref="Q4:Q30"/>
    <mergeCell ref="C1:I1"/>
    <mergeCell ref="J1:P1"/>
    <mergeCell ref="B4:B29"/>
    <mergeCell ref="C4:C29"/>
    <mergeCell ref="D4:D29"/>
    <mergeCell ref="E4:E29"/>
    <mergeCell ref="F4:F29"/>
    <mergeCell ref="G4:G29"/>
    <mergeCell ref="I4:I29"/>
    <mergeCell ref="J4:J29"/>
    <mergeCell ref="L4:L29"/>
    <mergeCell ref="M4:M29"/>
    <mergeCell ref="N4:N29"/>
    <mergeCell ref="O4:O29"/>
    <mergeCell ref="P4:P29"/>
  </mergeCells>
  <pageMargins left="0.25" right="0.25" top="0.75" bottom="0.75" header="0.3" footer="0.3"/>
  <pageSetup paperSize="9" scale="5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0067D-78E3-4B9D-B32A-0BC67E8D40C3}">
  <sheetPr codeName="Sheet9"/>
  <dimension ref="A1:AH29"/>
  <sheetViews>
    <sheetView topLeftCell="E1" workbookViewId="0">
      <selection activeCell="F35" sqref="F35"/>
    </sheetView>
  </sheetViews>
  <sheetFormatPr defaultRowHeight="14.4" x14ac:dyDescent="0.3"/>
  <cols>
    <col min="1" max="1" width="15.6640625" customWidth="1"/>
    <col min="2" max="2" width="15.44140625" customWidth="1"/>
    <col min="3" max="4" width="21.109375" customWidth="1"/>
    <col min="5" max="5" width="16.5546875" customWidth="1"/>
    <col min="6" max="6" width="29.5546875" customWidth="1"/>
    <col min="7" max="9" width="16.33203125" customWidth="1"/>
    <col min="10" max="10" width="12.6640625" customWidth="1"/>
    <col min="11" max="11" width="11.44140625" customWidth="1"/>
    <col min="12" max="12" width="22.44140625" customWidth="1"/>
    <col min="13" max="13" width="18" customWidth="1"/>
    <col min="14" max="14" width="22" customWidth="1"/>
    <col min="15" max="15" width="19.6640625" customWidth="1"/>
    <col min="16" max="16" width="21.33203125" customWidth="1"/>
    <col min="17" max="17" width="18.33203125" customWidth="1"/>
    <col min="18" max="18" width="15.109375" customWidth="1"/>
    <col min="19" max="19" width="17.109375" customWidth="1"/>
    <col min="20" max="20" width="19.5546875" customWidth="1"/>
    <col min="21" max="21" width="18.44140625" customWidth="1"/>
    <col min="22" max="22" width="18.33203125" customWidth="1"/>
    <col min="23" max="23" width="18.5546875" bestFit="1" customWidth="1"/>
    <col min="24" max="24" width="15.33203125" customWidth="1"/>
    <col min="25" max="25" width="18.44140625" customWidth="1"/>
    <col min="26" max="26" width="17.88671875" customWidth="1"/>
    <col min="27" max="27" width="19.6640625" customWidth="1"/>
    <col min="28" max="28" width="16.88671875" customWidth="1"/>
    <col min="29" max="29" width="18" customWidth="1"/>
    <col min="30" max="30" width="20.88671875" customWidth="1"/>
    <col min="31" max="31" width="21" customWidth="1"/>
    <col min="32" max="32" width="18.88671875" customWidth="1"/>
    <col min="33" max="33" width="18" customWidth="1"/>
  </cols>
  <sheetData>
    <row r="1" spans="1:34" ht="17.399999999999999" x14ac:dyDescent="0.3">
      <c r="A1" s="449" t="s">
        <v>305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449"/>
      <c r="Q1" s="449"/>
      <c r="R1" s="449"/>
      <c r="S1" s="449"/>
      <c r="T1" s="449"/>
      <c r="U1" s="449"/>
      <c r="V1" s="449"/>
      <c r="W1" s="449"/>
      <c r="X1" s="449"/>
      <c r="Y1" s="449"/>
      <c r="Z1" s="449"/>
      <c r="AA1" s="449"/>
      <c r="AB1" s="449"/>
      <c r="AC1" s="449"/>
      <c r="AD1" s="449"/>
      <c r="AE1" s="449"/>
      <c r="AF1" s="449"/>
      <c r="AG1" s="449"/>
      <c r="AH1" s="449"/>
    </row>
    <row r="2" spans="1:34" x14ac:dyDescent="0.3">
      <c r="A2" s="176" t="s">
        <v>306</v>
      </c>
      <c r="B2" s="176" t="s">
        <v>307</v>
      </c>
      <c r="C2" s="176" t="s">
        <v>308</v>
      </c>
      <c r="D2" s="176" t="s">
        <v>309</v>
      </c>
      <c r="E2" s="177" t="s">
        <v>310</v>
      </c>
      <c r="F2" s="177" t="s">
        <v>62</v>
      </c>
      <c r="G2" s="176" t="s">
        <v>311</v>
      </c>
      <c r="H2" s="176" t="s">
        <v>312</v>
      </c>
      <c r="I2" s="176" t="s">
        <v>261</v>
      </c>
      <c r="J2" s="176" t="s">
        <v>224</v>
      </c>
      <c r="K2" s="176" t="s">
        <v>263</v>
      </c>
      <c r="L2" s="176" t="s">
        <v>313</v>
      </c>
      <c r="M2" s="176" t="s">
        <v>314</v>
      </c>
      <c r="N2" s="176" t="s">
        <v>315</v>
      </c>
      <c r="O2" s="176" t="s">
        <v>316</v>
      </c>
      <c r="P2" s="176" t="s">
        <v>317</v>
      </c>
      <c r="Q2" s="176" t="s">
        <v>318</v>
      </c>
      <c r="R2" s="176" t="s">
        <v>319</v>
      </c>
      <c r="S2" s="176" t="s">
        <v>271</v>
      </c>
      <c r="T2" s="176" t="s">
        <v>272</v>
      </c>
      <c r="U2" s="176" t="s">
        <v>320</v>
      </c>
      <c r="V2" s="176" t="s">
        <v>321</v>
      </c>
      <c r="W2" s="176" t="s">
        <v>322</v>
      </c>
      <c r="X2" s="176" t="s">
        <v>323</v>
      </c>
      <c r="Y2" s="176" t="s">
        <v>324</v>
      </c>
      <c r="Z2" s="176" t="s">
        <v>325</v>
      </c>
      <c r="AA2" s="176" t="s">
        <v>326</v>
      </c>
      <c r="AB2" s="176" t="s">
        <v>327</v>
      </c>
      <c r="AC2" s="176" t="s">
        <v>328</v>
      </c>
      <c r="AD2" s="176" t="s">
        <v>329</v>
      </c>
      <c r="AE2" s="176" t="s">
        <v>330</v>
      </c>
      <c r="AF2" s="176" t="s">
        <v>283</v>
      </c>
      <c r="AG2" s="178"/>
      <c r="AH2" s="178"/>
    </row>
    <row r="3" spans="1:34" s="30" customFormat="1" x14ac:dyDescent="0.3">
      <c r="A3" s="179"/>
      <c r="B3" s="179"/>
      <c r="C3" s="179"/>
      <c r="D3" s="179"/>
      <c r="E3" s="179"/>
      <c r="F3" s="179"/>
      <c r="G3" s="179"/>
      <c r="H3" s="179"/>
      <c r="I3" s="179"/>
      <c r="J3" s="179" t="s">
        <v>13</v>
      </c>
      <c r="K3" s="179"/>
      <c r="L3" s="179" t="s">
        <v>331</v>
      </c>
      <c r="M3" s="179" t="s">
        <v>331</v>
      </c>
      <c r="N3" s="179" t="s">
        <v>331</v>
      </c>
      <c r="O3" s="179" t="s">
        <v>331</v>
      </c>
      <c r="P3" s="179" t="s">
        <v>331</v>
      </c>
      <c r="Q3" s="179" t="s">
        <v>13</v>
      </c>
      <c r="R3" s="179" t="s">
        <v>332</v>
      </c>
      <c r="S3" s="179"/>
      <c r="T3" s="179"/>
      <c r="U3" s="179" t="s">
        <v>331</v>
      </c>
      <c r="V3" s="179" t="s">
        <v>331</v>
      </c>
      <c r="W3" s="179" t="s">
        <v>331</v>
      </c>
      <c r="X3" s="179" t="s">
        <v>331</v>
      </c>
      <c r="Y3" s="179" t="s">
        <v>333</v>
      </c>
      <c r="Z3" s="179" t="s">
        <v>333</v>
      </c>
      <c r="AA3" s="179" t="s">
        <v>333</v>
      </c>
      <c r="AB3" s="179" t="s">
        <v>333</v>
      </c>
      <c r="AC3" s="179" t="s">
        <v>333</v>
      </c>
      <c r="AD3" s="179" t="s">
        <v>331</v>
      </c>
      <c r="AE3" s="179" t="s">
        <v>331</v>
      </c>
      <c r="AF3" s="179"/>
      <c r="AG3" s="180"/>
      <c r="AH3" s="180"/>
    </row>
    <row r="4" spans="1:34" x14ac:dyDescent="0.3">
      <c r="A4" s="181" t="s">
        <v>334</v>
      </c>
      <c r="B4" s="181" t="s">
        <v>335</v>
      </c>
      <c r="C4" s="181">
        <v>1</v>
      </c>
      <c r="D4" s="181" t="s">
        <v>120</v>
      </c>
      <c r="E4" s="181">
        <v>1</v>
      </c>
      <c r="F4" s="181" t="s">
        <v>121</v>
      </c>
      <c r="G4" s="181">
        <v>1</v>
      </c>
      <c r="H4" s="181" t="s">
        <v>18</v>
      </c>
      <c r="I4" s="181" t="s">
        <v>285</v>
      </c>
      <c r="J4" s="181" t="s">
        <v>289</v>
      </c>
      <c r="K4" s="181">
        <v>2.25</v>
      </c>
      <c r="L4" s="181">
        <v>2.4500000000000002</v>
      </c>
      <c r="M4" s="181">
        <v>10</v>
      </c>
      <c r="N4" s="181">
        <v>9.5</v>
      </c>
      <c r="O4" s="181">
        <v>39</v>
      </c>
      <c r="P4" s="181">
        <v>6.45</v>
      </c>
      <c r="Q4" s="181">
        <v>0.74</v>
      </c>
      <c r="R4" s="181">
        <v>3.9E-2</v>
      </c>
      <c r="S4" s="181">
        <v>5.85</v>
      </c>
      <c r="T4" s="181">
        <v>6.65</v>
      </c>
      <c r="U4" s="181">
        <v>0.39500000000000002</v>
      </c>
      <c r="V4" s="181">
        <v>22.15</v>
      </c>
      <c r="W4" s="181">
        <v>0.70499999999999996</v>
      </c>
      <c r="X4" s="181">
        <v>0.60499999999999998</v>
      </c>
      <c r="Y4" s="181">
        <v>5.5000000000000007E-2</v>
      </c>
      <c r="Z4" s="181">
        <v>2.105</v>
      </c>
      <c r="AA4" s="181">
        <v>0.21</v>
      </c>
      <c r="AB4" s="181">
        <v>0.09</v>
      </c>
      <c r="AC4" s="181">
        <v>3.5000000000000003E-2</v>
      </c>
      <c r="AD4" s="181">
        <v>0.52</v>
      </c>
      <c r="AE4" s="181">
        <v>0.22500000000000001</v>
      </c>
      <c r="AF4" s="181">
        <v>8.25</v>
      </c>
      <c r="AG4" s="99"/>
      <c r="AH4" s="99"/>
    </row>
    <row r="5" spans="1:34" x14ac:dyDescent="0.3">
      <c r="A5" s="181" t="s">
        <v>336</v>
      </c>
      <c r="B5" s="181" t="s">
        <v>335</v>
      </c>
      <c r="C5" s="181">
        <v>2</v>
      </c>
      <c r="D5" s="181" t="s">
        <v>122</v>
      </c>
      <c r="E5" s="181">
        <v>1</v>
      </c>
      <c r="F5" s="181" t="s">
        <v>121</v>
      </c>
      <c r="G5" s="181">
        <v>2</v>
      </c>
      <c r="H5" s="181" t="s">
        <v>18</v>
      </c>
      <c r="I5" s="181" t="s">
        <v>288</v>
      </c>
      <c r="J5" s="181" t="s">
        <v>289</v>
      </c>
      <c r="K5" s="181">
        <v>2</v>
      </c>
      <c r="L5" s="181">
        <v>4.5</v>
      </c>
      <c r="M5" s="181">
        <v>11</v>
      </c>
      <c r="N5" s="181">
        <v>17.5</v>
      </c>
      <c r="O5" s="181">
        <v>24.5</v>
      </c>
      <c r="P5" s="181">
        <v>11.05</v>
      </c>
      <c r="Q5" s="181">
        <v>0.47</v>
      </c>
      <c r="R5" s="181">
        <v>6.7000000000000004E-2</v>
      </c>
      <c r="S5" s="181">
        <v>6.1999999999999993</v>
      </c>
      <c r="T5" s="181">
        <v>7.05</v>
      </c>
      <c r="U5" s="181">
        <v>0.44</v>
      </c>
      <c r="V5" s="181">
        <v>10.45</v>
      </c>
      <c r="W5" s="181">
        <v>1.1200000000000001</v>
      </c>
      <c r="X5" s="181">
        <v>0.87</v>
      </c>
      <c r="Y5" s="181">
        <v>3.2000000000000001E-2</v>
      </c>
      <c r="Z5" s="181">
        <v>2.4299999999999997</v>
      </c>
      <c r="AA5" s="181">
        <v>0.23499999999999999</v>
      </c>
      <c r="AB5" s="181">
        <v>4.4999999999999998E-2</v>
      </c>
      <c r="AC5" s="181">
        <v>0.03</v>
      </c>
      <c r="AD5" s="181">
        <v>0.42</v>
      </c>
      <c r="AE5" s="181">
        <v>0.18</v>
      </c>
      <c r="AF5" s="181">
        <v>9.0500000000000007</v>
      </c>
      <c r="AG5" s="99"/>
      <c r="AH5" s="99"/>
    </row>
    <row r="6" spans="1:34" x14ac:dyDescent="0.3">
      <c r="A6" s="181" t="s">
        <v>337</v>
      </c>
      <c r="B6" s="181" t="s">
        <v>335</v>
      </c>
      <c r="C6" s="181">
        <v>3</v>
      </c>
      <c r="D6" s="181" t="s">
        <v>123</v>
      </c>
      <c r="E6" s="181">
        <v>1</v>
      </c>
      <c r="F6" s="181" t="s">
        <v>121</v>
      </c>
      <c r="G6" s="181">
        <v>3</v>
      </c>
      <c r="H6" s="181" t="s">
        <v>18</v>
      </c>
      <c r="I6" s="181" t="s">
        <v>288</v>
      </c>
      <c r="J6" s="181" t="s">
        <v>289</v>
      </c>
      <c r="K6" s="181">
        <v>2</v>
      </c>
      <c r="L6" s="181">
        <v>3.5</v>
      </c>
      <c r="M6" s="181">
        <v>18.5</v>
      </c>
      <c r="N6" s="181">
        <v>11.5</v>
      </c>
      <c r="O6" s="181">
        <v>33</v>
      </c>
      <c r="P6" s="181">
        <v>7.8</v>
      </c>
      <c r="Q6" s="181">
        <v>0.64</v>
      </c>
      <c r="R6" s="181">
        <v>5.8999999999999997E-2</v>
      </c>
      <c r="S6" s="181">
        <v>6.05</v>
      </c>
      <c r="T6" s="181">
        <v>6.7</v>
      </c>
      <c r="U6" s="181">
        <v>0.39500000000000002</v>
      </c>
      <c r="V6" s="181">
        <v>12.75</v>
      </c>
      <c r="W6" s="181">
        <v>2.0049999999999999</v>
      </c>
      <c r="X6" s="181">
        <v>1.03</v>
      </c>
      <c r="Y6" s="181">
        <v>5.8000000000000003E-2</v>
      </c>
      <c r="Z6" s="181">
        <v>1.8299999999999998</v>
      </c>
      <c r="AA6" s="181">
        <v>0.24</v>
      </c>
      <c r="AB6" s="181">
        <v>6.0000000000000005E-2</v>
      </c>
      <c r="AC6" s="181">
        <v>2.5000000000000001E-2</v>
      </c>
      <c r="AD6" s="181">
        <v>0.30500000000000005</v>
      </c>
      <c r="AE6" s="181">
        <v>0.185</v>
      </c>
      <c r="AF6" s="181">
        <v>7.35</v>
      </c>
      <c r="AG6" s="99"/>
      <c r="AH6" s="99"/>
    </row>
    <row r="7" spans="1:34" s="30" customFormat="1" x14ac:dyDescent="0.3">
      <c r="A7" s="182" t="s">
        <v>338</v>
      </c>
      <c r="B7" s="182" t="s">
        <v>335</v>
      </c>
      <c r="C7" s="182">
        <v>4</v>
      </c>
      <c r="D7" s="182" t="s">
        <v>124</v>
      </c>
      <c r="E7" s="182">
        <v>1</v>
      </c>
      <c r="F7" s="182" t="s">
        <v>121</v>
      </c>
      <c r="G7" s="182">
        <v>4</v>
      </c>
      <c r="H7" s="182" t="s">
        <v>18</v>
      </c>
      <c r="I7" s="182" t="s">
        <v>339</v>
      </c>
      <c r="J7" s="182" t="s">
        <v>289</v>
      </c>
      <c r="K7" s="182">
        <v>2.5</v>
      </c>
      <c r="L7" s="182">
        <v>3.4</v>
      </c>
      <c r="M7" s="182">
        <v>24</v>
      </c>
      <c r="N7" s="182">
        <v>21</v>
      </c>
      <c r="O7" s="182">
        <v>26</v>
      </c>
      <c r="P7" s="182">
        <v>40.200000000000003</v>
      </c>
      <c r="Q7" s="182">
        <v>0.76</v>
      </c>
      <c r="R7" s="182">
        <v>0.13500000000000001</v>
      </c>
      <c r="S7" s="182">
        <v>5.3</v>
      </c>
      <c r="T7" s="182">
        <v>5.9</v>
      </c>
      <c r="U7" s="182">
        <v>0.55000000000000004</v>
      </c>
      <c r="V7" s="182">
        <v>58.75</v>
      </c>
      <c r="W7" s="182">
        <v>1.52</v>
      </c>
      <c r="X7" s="182">
        <v>0.95499999999999996</v>
      </c>
      <c r="Y7" s="182">
        <v>0.107</v>
      </c>
      <c r="Z7" s="182">
        <v>2.4050000000000002</v>
      </c>
      <c r="AA7" s="182">
        <v>0.24000000000000002</v>
      </c>
      <c r="AB7" s="182">
        <v>6.5000000000000002E-2</v>
      </c>
      <c r="AC7" s="182">
        <v>0.14499999999999999</v>
      </c>
      <c r="AD7" s="182">
        <v>1.1950000000000001</v>
      </c>
      <c r="AE7" s="182">
        <v>0.29000000000000004</v>
      </c>
      <c r="AF7" s="182">
        <v>8.25</v>
      </c>
      <c r="AG7" s="25"/>
      <c r="AH7" s="25"/>
    </row>
    <row r="8" spans="1:34" x14ac:dyDescent="0.3">
      <c r="A8" s="181" t="s">
        <v>340</v>
      </c>
      <c r="B8" s="181" t="s">
        <v>335</v>
      </c>
      <c r="C8" s="181">
        <v>5</v>
      </c>
      <c r="D8" s="181">
        <v>6</v>
      </c>
      <c r="E8" s="181">
        <v>2</v>
      </c>
      <c r="F8" s="181" t="s">
        <v>125</v>
      </c>
      <c r="G8" s="181">
        <v>1</v>
      </c>
      <c r="H8" s="181" t="s">
        <v>18</v>
      </c>
      <c r="I8" s="181" t="s">
        <v>285</v>
      </c>
      <c r="J8" s="181" t="s">
        <v>289</v>
      </c>
      <c r="K8" s="181">
        <v>2</v>
      </c>
      <c r="L8" s="181">
        <v>2</v>
      </c>
      <c r="M8" s="181">
        <v>17</v>
      </c>
      <c r="N8" s="181">
        <v>7</v>
      </c>
      <c r="O8" s="181">
        <v>39</v>
      </c>
      <c r="P8" s="181">
        <v>7.7</v>
      </c>
      <c r="Q8" s="181">
        <v>0.77</v>
      </c>
      <c r="R8" s="181">
        <v>0.05</v>
      </c>
      <c r="S8" s="181">
        <v>5.8</v>
      </c>
      <c r="T8" s="181">
        <v>6.5</v>
      </c>
      <c r="U8" s="181">
        <v>0.54</v>
      </c>
      <c r="V8" s="181">
        <v>18.600000000000001</v>
      </c>
      <c r="W8" s="181">
        <v>2.46</v>
      </c>
      <c r="X8" s="181">
        <v>0.89</v>
      </c>
      <c r="Y8" s="181">
        <v>0.05</v>
      </c>
      <c r="Z8" s="181">
        <v>2.14</v>
      </c>
      <c r="AA8" s="181">
        <v>0.18</v>
      </c>
      <c r="AB8" s="181">
        <v>7.0000000000000007E-2</v>
      </c>
      <c r="AC8" s="181">
        <v>0.04</v>
      </c>
      <c r="AD8" s="181">
        <v>0.47</v>
      </c>
      <c r="AE8" s="181">
        <v>0.17</v>
      </c>
      <c r="AF8" s="181">
        <v>11.5</v>
      </c>
      <c r="AG8" s="99"/>
      <c r="AH8" s="99"/>
    </row>
    <row r="9" spans="1:34" x14ac:dyDescent="0.3">
      <c r="A9" s="181" t="s">
        <v>341</v>
      </c>
      <c r="B9" s="181" t="s">
        <v>335</v>
      </c>
      <c r="C9" s="181">
        <v>6</v>
      </c>
      <c r="D9" s="181">
        <v>9</v>
      </c>
      <c r="E9" s="181">
        <v>2</v>
      </c>
      <c r="F9" s="181" t="s">
        <v>125</v>
      </c>
      <c r="G9" s="181">
        <v>2</v>
      </c>
      <c r="H9" s="181" t="s">
        <v>18</v>
      </c>
      <c r="I9" s="181" t="s">
        <v>285</v>
      </c>
      <c r="J9" s="181">
        <v>5</v>
      </c>
      <c r="K9" s="181">
        <v>2</v>
      </c>
      <c r="L9" s="181">
        <v>2.2000000000000002</v>
      </c>
      <c r="M9" s="181">
        <v>37</v>
      </c>
      <c r="N9" s="181">
        <v>18</v>
      </c>
      <c r="O9" s="181">
        <v>28</v>
      </c>
      <c r="P9" s="181">
        <v>41.8</v>
      </c>
      <c r="Q9" s="181">
        <v>0.77</v>
      </c>
      <c r="R9" s="181">
        <v>0.111</v>
      </c>
      <c r="S9" s="181">
        <v>6</v>
      </c>
      <c r="T9" s="181">
        <v>6.5</v>
      </c>
      <c r="U9" s="181">
        <v>0.57999999999999996</v>
      </c>
      <c r="V9" s="181">
        <v>10.3</v>
      </c>
      <c r="W9" s="181">
        <v>2.0499999999999998</v>
      </c>
      <c r="X9" s="181">
        <v>1.64</v>
      </c>
      <c r="Y9" s="181">
        <v>5.6000000000000001E-2</v>
      </c>
      <c r="Z9" s="181">
        <v>3.18</v>
      </c>
      <c r="AA9" s="181">
        <v>0.28000000000000003</v>
      </c>
      <c r="AB9" s="181">
        <v>0.05</v>
      </c>
      <c r="AC9" s="181">
        <v>0.04</v>
      </c>
      <c r="AD9" s="181">
        <v>0.52</v>
      </c>
      <c r="AE9" s="181">
        <v>0.24</v>
      </c>
      <c r="AF9" s="181">
        <v>11.8</v>
      </c>
      <c r="AG9" s="99"/>
      <c r="AH9" s="99"/>
    </row>
    <row r="10" spans="1:34" x14ac:dyDescent="0.3">
      <c r="A10" s="181" t="s">
        <v>342</v>
      </c>
      <c r="B10" s="181" t="s">
        <v>335</v>
      </c>
      <c r="C10" s="181">
        <v>7</v>
      </c>
      <c r="D10" s="181">
        <v>27</v>
      </c>
      <c r="E10" s="181">
        <v>2</v>
      </c>
      <c r="F10" s="181" t="s">
        <v>125</v>
      </c>
      <c r="G10" s="181">
        <v>3</v>
      </c>
      <c r="H10" s="181" t="s">
        <v>18</v>
      </c>
      <c r="I10" s="181" t="s">
        <v>288</v>
      </c>
      <c r="J10" s="181" t="s">
        <v>289</v>
      </c>
      <c r="K10" s="181">
        <v>2</v>
      </c>
      <c r="L10" s="181">
        <v>0.9</v>
      </c>
      <c r="M10" s="181">
        <v>16</v>
      </c>
      <c r="N10" s="181">
        <v>13</v>
      </c>
      <c r="O10" s="181">
        <v>21</v>
      </c>
      <c r="P10" s="181">
        <v>5.4</v>
      </c>
      <c r="Q10" s="181">
        <v>0.38</v>
      </c>
      <c r="R10" s="181">
        <v>4.1000000000000002E-2</v>
      </c>
      <c r="S10" s="181">
        <v>5.7</v>
      </c>
      <c r="T10" s="181">
        <v>6.4</v>
      </c>
      <c r="U10" s="181">
        <v>0.46</v>
      </c>
      <c r="V10" s="181">
        <v>13.9</v>
      </c>
      <c r="W10" s="181">
        <v>1.47</v>
      </c>
      <c r="X10" s="181">
        <v>0.87</v>
      </c>
      <c r="Y10" s="181">
        <v>5.8000000000000003E-2</v>
      </c>
      <c r="Z10" s="181">
        <v>1.5</v>
      </c>
      <c r="AA10" s="181">
        <v>0.13</v>
      </c>
      <c r="AB10" s="181">
        <v>0.05</v>
      </c>
      <c r="AC10" s="181">
        <v>0.02</v>
      </c>
      <c r="AD10" s="181">
        <v>0.26</v>
      </c>
      <c r="AE10" s="181">
        <v>0.16</v>
      </c>
      <c r="AF10" s="181">
        <v>12.5</v>
      </c>
      <c r="AG10" s="99"/>
      <c r="AH10" s="99"/>
    </row>
    <row r="11" spans="1:34" s="30" customFormat="1" x14ac:dyDescent="0.3">
      <c r="A11" s="182" t="s">
        <v>343</v>
      </c>
      <c r="B11" s="182" t="s">
        <v>335</v>
      </c>
      <c r="C11" s="182">
        <v>8</v>
      </c>
      <c r="D11" s="182">
        <v>21</v>
      </c>
      <c r="E11" s="182">
        <v>2</v>
      </c>
      <c r="F11" s="182" t="s">
        <v>125</v>
      </c>
      <c r="G11" s="182">
        <v>4</v>
      </c>
      <c r="H11" s="182" t="s">
        <v>18</v>
      </c>
      <c r="I11" s="182" t="s">
        <v>293</v>
      </c>
      <c r="J11" s="182">
        <v>5</v>
      </c>
      <c r="K11" s="182">
        <v>2.5</v>
      </c>
      <c r="L11" s="182">
        <v>2</v>
      </c>
      <c r="M11" s="182">
        <v>21</v>
      </c>
      <c r="N11" s="182">
        <v>15</v>
      </c>
      <c r="O11" s="182">
        <v>31</v>
      </c>
      <c r="P11" s="182">
        <v>17.100000000000001</v>
      </c>
      <c r="Q11" s="182">
        <v>0.72</v>
      </c>
      <c r="R11" s="182">
        <v>8.7999999999999995E-2</v>
      </c>
      <c r="S11" s="182">
        <v>5.3</v>
      </c>
      <c r="T11" s="182">
        <v>6</v>
      </c>
      <c r="U11" s="182">
        <v>0.37</v>
      </c>
      <c r="V11" s="182">
        <v>65.900000000000006</v>
      </c>
      <c r="W11" s="182">
        <v>1.55</v>
      </c>
      <c r="X11" s="182">
        <v>0.61</v>
      </c>
      <c r="Y11" s="182">
        <v>6.6000000000000003E-2</v>
      </c>
      <c r="Z11" s="182">
        <v>2</v>
      </c>
      <c r="AA11" s="182">
        <v>0.15</v>
      </c>
      <c r="AB11" s="182">
        <v>0.08</v>
      </c>
      <c r="AC11" s="182">
        <v>0.11</v>
      </c>
      <c r="AD11" s="182">
        <v>1.03</v>
      </c>
      <c r="AE11" s="182">
        <v>0.26</v>
      </c>
      <c r="AF11" s="182">
        <v>11</v>
      </c>
      <c r="AG11" s="25"/>
      <c r="AH11" s="25"/>
    </row>
    <row r="12" spans="1:34" x14ac:dyDescent="0.3">
      <c r="A12" s="181" t="s">
        <v>344</v>
      </c>
      <c r="B12" s="181" t="s">
        <v>335</v>
      </c>
      <c r="C12" s="181">
        <v>9</v>
      </c>
      <c r="D12" s="181">
        <v>4</v>
      </c>
      <c r="E12" s="181">
        <v>3</v>
      </c>
      <c r="F12" s="181" t="s">
        <v>126</v>
      </c>
      <c r="G12" s="181">
        <v>1</v>
      </c>
      <c r="H12" s="181" t="s">
        <v>18</v>
      </c>
      <c r="I12" s="181" t="s">
        <v>285</v>
      </c>
      <c r="J12" s="181" t="s">
        <v>289</v>
      </c>
      <c r="K12" s="181">
        <v>2</v>
      </c>
      <c r="L12" s="181">
        <v>0.9</v>
      </c>
      <c r="M12" s="181">
        <v>18</v>
      </c>
      <c r="N12" s="181">
        <v>11</v>
      </c>
      <c r="O12" s="181">
        <v>25</v>
      </c>
      <c r="P12" s="181">
        <v>8.9</v>
      </c>
      <c r="Q12" s="181">
        <v>0.6</v>
      </c>
      <c r="R12" s="181">
        <v>0.06</v>
      </c>
      <c r="S12" s="181">
        <v>5.8</v>
      </c>
      <c r="T12" s="181">
        <v>6.4</v>
      </c>
      <c r="U12" s="181">
        <v>0.39</v>
      </c>
      <c r="V12" s="181">
        <v>15</v>
      </c>
      <c r="W12" s="181">
        <v>0.83</v>
      </c>
      <c r="X12" s="181">
        <v>0.74</v>
      </c>
      <c r="Y12" s="181">
        <v>4.9000000000000002E-2</v>
      </c>
      <c r="Z12" s="181">
        <v>1.79</v>
      </c>
      <c r="AA12" s="181">
        <v>0.25</v>
      </c>
      <c r="AB12" s="181">
        <v>7.0000000000000007E-2</v>
      </c>
      <c r="AC12" s="181">
        <v>0.04</v>
      </c>
      <c r="AD12" s="181">
        <v>0.37</v>
      </c>
      <c r="AE12" s="181">
        <v>0.19</v>
      </c>
      <c r="AF12" s="181">
        <v>5.5</v>
      </c>
      <c r="AG12" s="99"/>
      <c r="AH12" s="99"/>
    </row>
    <row r="13" spans="1:34" x14ac:dyDescent="0.3">
      <c r="A13" s="181" t="s">
        <v>345</v>
      </c>
      <c r="B13" s="181" t="s">
        <v>335</v>
      </c>
      <c r="C13" s="181">
        <v>10</v>
      </c>
      <c r="D13" s="181">
        <v>11</v>
      </c>
      <c r="E13" s="181">
        <v>3</v>
      </c>
      <c r="F13" s="181" t="s">
        <v>126</v>
      </c>
      <c r="G13" s="181">
        <v>2</v>
      </c>
      <c r="H13" s="181" t="s">
        <v>18</v>
      </c>
      <c r="I13" s="181" t="s">
        <v>288</v>
      </c>
      <c r="J13" s="181">
        <v>5</v>
      </c>
      <c r="K13" s="181">
        <v>2</v>
      </c>
      <c r="L13" s="181">
        <v>0.9</v>
      </c>
      <c r="M13" s="181">
        <v>15</v>
      </c>
      <c r="N13" s="181">
        <v>12</v>
      </c>
      <c r="O13" s="181">
        <v>21</v>
      </c>
      <c r="P13" s="181">
        <v>5.7</v>
      </c>
      <c r="Q13" s="181">
        <v>0.37</v>
      </c>
      <c r="R13" s="181">
        <v>3.4000000000000002E-2</v>
      </c>
      <c r="S13" s="181">
        <v>5.5</v>
      </c>
      <c r="T13" s="181">
        <v>6.3</v>
      </c>
      <c r="U13" s="181">
        <v>0.42</v>
      </c>
      <c r="V13" s="181">
        <v>11.3</v>
      </c>
      <c r="W13" s="181">
        <v>0.75</v>
      </c>
      <c r="X13" s="181">
        <v>0.56999999999999995</v>
      </c>
      <c r="Y13" s="181">
        <v>2.8000000000000001E-2</v>
      </c>
      <c r="Z13" s="181">
        <v>1.26</v>
      </c>
      <c r="AA13" s="181">
        <v>0.11</v>
      </c>
      <c r="AB13" s="181">
        <v>0.04</v>
      </c>
      <c r="AC13" s="181">
        <v>0.02</v>
      </c>
      <c r="AD13" s="181">
        <v>0.4</v>
      </c>
      <c r="AE13" s="181">
        <v>0.12</v>
      </c>
      <c r="AF13" s="181">
        <v>8</v>
      </c>
      <c r="AG13" s="99"/>
      <c r="AH13" s="99"/>
    </row>
    <row r="14" spans="1:34" x14ac:dyDescent="0.3">
      <c r="A14" s="181" t="s">
        <v>346</v>
      </c>
      <c r="B14" s="181" t="s">
        <v>335</v>
      </c>
      <c r="C14" s="181">
        <v>11</v>
      </c>
      <c r="D14" s="181">
        <v>22</v>
      </c>
      <c r="E14" s="181">
        <v>3</v>
      </c>
      <c r="F14" s="181" t="s">
        <v>126</v>
      </c>
      <c r="G14" s="181">
        <v>3</v>
      </c>
      <c r="H14" s="181" t="s">
        <v>18</v>
      </c>
      <c r="I14" s="181" t="s">
        <v>285</v>
      </c>
      <c r="J14" s="181" t="s">
        <v>289</v>
      </c>
      <c r="K14" s="181">
        <v>2</v>
      </c>
      <c r="L14" s="181">
        <v>2</v>
      </c>
      <c r="M14" s="181">
        <v>16</v>
      </c>
      <c r="N14" s="181">
        <v>11</v>
      </c>
      <c r="O14" s="181">
        <v>31</v>
      </c>
      <c r="P14" s="181">
        <v>10.9</v>
      </c>
      <c r="Q14" s="181">
        <v>0.43</v>
      </c>
      <c r="R14" s="181">
        <v>6.0999999999999999E-2</v>
      </c>
      <c r="S14" s="181">
        <v>5.9</v>
      </c>
      <c r="T14" s="181">
        <v>6.5</v>
      </c>
      <c r="U14" s="181">
        <v>0.47</v>
      </c>
      <c r="V14" s="181">
        <v>11.9</v>
      </c>
      <c r="W14" s="181">
        <v>1.24</v>
      </c>
      <c r="X14" s="181">
        <v>1.06</v>
      </c>
      <c r="Y14" s="181">
        <v>3.6999999999999998E-2</v>
      </c>
      <c r="Z14" s="181">
        <v>2.27</v>
      </c>
      <c r="AA14" s="181">
        <v>0.32</v>
      </c>
      <c r="AB14" s="181">
        <v>0.09</v>
      </c>
      <c r="AC14" s="181">
        <v>0.03</v>
      </c>
      <c r="AD14" s="181">
        <v>0.44</v>
      </c>
      <c r="AE14" s="181">
        <v>0.2</v>
      </c>
      <c r="AF14" s="181">
        <v>6.6</v>
      </c>
      <c r="AG14" s="99"/>
      <c r="AH14" s="99"/>
    </row>
    <row r="15" spans="1:34" s="30" customFormat="1" x14ac:dyDescent="0.3">
      <c r="A15" s="182" t="s">
        <v>347</v>
      </c>
      <c r="B15" s="182" t="s">
        <v>335</v>
      </c>
      <c r="C15" s="182">
        <v>12</v>
      </c>
      <c r="D15" s="182">
        <v>16</v>
      </c>
      <c r="E15" s="182">
        <v>3</v>
      </c>
      <c r="F15" s="182" t="s">
        <v>126</v>
      </c>
      <c r="G15" s="182">
        <v>4</v>
      </c>
      <c r="H15" s="182" t="s">
        <v>18</v>
      </c>
      <c r="I15" s="182" t="s">
        <v>285</v>
      </c>
      <c r="J15" s="182">
        <v>5</v>
      </c>
      <c r="K15" s="182">
        <v>2</v>
      </c>
      <c r="L15" s="182">
        <v>1.5</v>
      </c>
      <c r="M15" s="182">
        <v>34</v>
      </c>
      <c r="N15" s="182">
        <v>17</v>
      </c>
      <c r="O15" s="182">
        <v>41</v>
      </c>
      <c r="P15" s="182">
        <v>23.8</v>
      </c>
      <c r="Q15" s="182">
        <v>0.63</v>
      </c>
      <c r="R15" s="182">
        <v>9.2999999999999999E-2</v>
      </c>
      <c r="S15" s="182">
        <v>5.5</v>
      </c>
      <c r="T15" s="182">
        <v>6.2</v>
      </c>
      <c r="U15" s="182">
        <v>0.37</v>
      </c>
      <c r="V15" s="182">
        <v>32.1</v>
      </c>
      <c r="W15" s="182">
        <v>0.98</v>
      </c>
      <c r="X15" s="182">
        <v>0.76</v>
      </c>
      <c r="Y15" s="182">
        <v>5.5E-2</v>
      </c>
      <c r="Z15" s="182">
        <v>2</v>
      </c>
      <c r="AA15" s="182">
        <v>0.28000000000000003</v>
      </c>
      <c r="AB15" s="182">
        <v>0.11</v>
      </c>
      <c r="AC15" s="182">
        <v>0.11</v>
      </c>
      <c r="AD15" s="182">
        <v>0.54</v>
      </c>
      <c r="AE15" s="182">
        <v>0.2</v>
      </c>
      <c r="AF15" s="182">
        <v>9.6999999999999993</v>
      </c>
      <c r="AG15" s="25"/>
      <c r="AH15" s="25"/>
    </row>
    <row r="16" spans="1:34" x14ac:dyDescent="0.3">
      <c r="A16" s="181" t="s">
        <v>348</v>
      </c>
      <c r="B16" s="181" t="s">
        <v>335</v>
      </c>
      <c r="C16" s="181">
        <v>13</v>
      </c>
      <c r="D16" s="181">
        <v>7</v>
      </c>
      <c r="E16" s="181">
        <v>4</v>
      </c>
      <c r="F16" s="181" t="s">
        <v>127</v>
      </c>
      <c r="G16" s="181">
        <v>1</v>
      </c>
      <c r="H16" s="181" t="s">
        <v>18</v>
      </c>
      <c r="I16" s="181" t="s">
        <v>285</v>
      </c>
      <c r="J16" s="181" t="s">
        <v>289</v>
      </c>
      <c r="K16" s="181">
        <v>2</v>
      </c>
      <c r="L16" s="181">
        <v>3</v>
      </c>
      <c r="M16" s="181">
        <v>24</v>
      </c>
      <c r="N16" s="181">
        <v>12</v>
      </c>
      <c r="O16" s="181">
        <v>22</v>
      </c>
      <c r="P16" s="181">
        <v>10.3</v>
      </c>
      <c r="Q16" s="181">
        <v>0.76</v>
      </c>
      <c r="R16" s="181">
        <v>7.3999999999999996E-2</v>
      </c>
      <c r="S16" s="181">
        <v>5.9</v>
      </c>
      <c r="T16" s="181">
        <v>6.5</v>
      </c>
      <c r="U16" s="181">
        <v>0.51</v>
      </c>
      <c r="V16" s="181">
        <v>19.2</v>
      </c>
      <c r="W16" s="181">
        <v>0.82</v>
      </c>
      <c r="X16" s="181">
        <v>0.7</v>
      </c>
      <c r="Y16" s="181">
        <v>3.1E-2</v>
      </c>
      <c r="Z16" s="181">
        <v>2.4900000000000002</v>
      </c>
      <c r="AA16" s="181">
        <v>0.23</v>
      </c>
      <c r="AB16" s="181">
        <v>0.05</v>
      </c>
      <c r="AC16" s="181">
        <v>0.09</v>
      </c>
      <c r="AD16" s="181">
        <v>0.21</v>
      </c>
      <c r="AE16" s="181">
        <v>0.26</v>
      </c>
      <c r="AF16" s="181">
        <v>12.6</v>
      </c>
      <c r="AG16" s="99"/>
      <c r="AH16" s="99"/>
    </row>
    <row r="17" spans="1:34" x14ac:dyDescent="0.3">
      <c r="A17" s="181" t="s">
        <v>349</v>
      </c>
      <c r="B17" s="181" t="s">
        <v>335</v>
      </c>
      <c r="C17" s="181">
        <v>14</v>
      </c>
      <c r="D17" s="181">
        <v>12</v>
      </c>
      <c r="E17" s="181">
        <v>4</v>
      </c>
      <c r="F17" s="181" t="s">
        <v>127</v>
      </c>
      <c r="G17" s="181">
        <v>2</v>
      </c>
      <c r="H17" s="181" t="s">
        <v>18</v>
      </c>
      <c r="I17" s="181" t="s">
        <v>285</v>
      </c>
      <c r="J17" s="181">
        <v>5</v>
      </c>
      <c r="K17" s="181">
        <v>2</v>
      </c>
      <c r="L17" s="181">
        <v>2</v>
      </c>
      <c r="M17" s="181">
        <v>20</v>
      </c>
      <c r="N17" s="181">
        <v>11</v>
      </c>
      <c r="O17" s="181">
        <v>18</v>
      </c>
      <c r="P17" s="181">
        <v>12.9</v>
      </c>
      <c r="Q17" s="181">
        <v>0.67</v>
      </c>
      <c r="R17" s="181">
        <v>4.5999999999999999E-2</v>
      </c>
      <c r="S17" s="181">
        <v>5.4</v>
      </c>
      <c r="T17" s="181">
        <v>6.1</v>
      </c>
      <c r="U17" s="181">
        <v>0.57999999999999996</v>
      </c>
      <c r="V17" s="181">
        <v>17</v>
      </c>
      <c r="W17" s="181">
        <v>1.07</v>
      </c>
      <c r="X17" s="181">
        <v>0.71</v>
      </c>
      <c r="Y17" s="181">
        <v>6.2E-2</v>
      </c>
      <c r="Z17" s="181">
        <v>1.66</v>
      </c>
      <c r="AA17" s="181">
        <v>0.18</v>
      </c>
      <c r="AB17" s="181">
        <v>0.04</v>
      </c>
      <c r="AC17" s="181">
        <v>0.03</v>
      </c>
      <c r="AD17" s="181">
        <v>0.49</v>
      </c>
      <c r="AE17" s="181">
        <v>0.16</v>
      </c>
      <c r="AF17" s="181">
        <v>8.9</v>
      </c>
      <c r="AG17" s="99"/>
      <c r="AH17" s="99"/>
    </row>
    <row r="18" spans="1:34" x14ac:dyDescent="0.3">
      <c r="A18" s="181" t="s">
        <v>350</v>
      </c>
      <c r="B18" s="181" t="s">
        <v>335</v>
      </c>
      <c r="C18" s="181">
        <v>15</v>
      </c>
      <c r="D18" s="181">
        <v>25</v>
      </c>
      <c r="E18" s="181">
        <v>4</v>
      </c>
      <c r="F18" s="181" t="s">
        <v>127</v>
      </c>
      <c r="G18" s="181">
        <v>3</v>
      </c>
      <c r="H18" s="181" t="s">
        <v>18</v>
      </c>
      <c r="I18" s="181" t="s">
        <v>288</v>
      </c>
      <c r="J18" s="181">
        <v>5</v>
      </c>
      <c r="K18" s="181">
        <v>1.5</v>
      </c>
      <c r="L18" s="181">
        <v>0.9</v>
      </c>
      <c r="M18" s="181">
        <v>22</v>
      </c>
      <c r="N18" s="181">
        <v>16</v>
      </c>
      <c r="O18" s="181">
        <v>27</v>
      </c>
      <c r="P18" s="181">
        <v>9.8000000000000007</v>
      </c>
      <c r="Q18" s="181">
        <v>0.64</v>
      </c>
      <c r="R18" s="181">
        <v>6.9000000000000006E-2</v>
      </c>
      <c r="S18" s="181">
        <v>6.4</v>
      </c>
      <c r="T18" s="181">
        <v>6.9</v>
      </c>
      <c r="U18" s="181">
        <v>0.53</v>
      </c>
      <c r="V18" s="181">
        <v>7.4</v>
      </c>
      <c r="W18" s="181">
        <v>1.41</v>
      </c>
      <c r="X18" s="181">
        <v>1.35</v>
      </c>
      <c r="Y18" s="181">
        <v>5.5E-2</v>
      </c>
      <c r="Z18" s="181">
        <v>2.2599999999999998</v>
      </c>
      <c r="AA18" s="181">
        <v>0.19</v>
      </c>
      <c r="AB18" s="181">
        <v>0.05</v>
      </c>
      <c r="AC18" s="181">
        <v>0.03</v>
      </c>
      <c r="AD18" s="181">
        <v>0.23</v>
      </c>
      <c r="AE18" s="181">
        <v>0.23</v>
      </c>
      <c r="AF18" s="181">
        <v>6.3</v>
      </c>
      <c r="AG18" s="99"/>
      <c r="AH18" s="99"/>
    </row>
    <row r="19" spans="1:34" s="30" customFormat="1" x14ac:dyDescent="0.3">
      <c r="A19" s="182" t="s">
        <v>351</v>
      </c>
      <c r="B19" s="182" t="s">
        <v>335</v>
      </c>
      <c r="C19" s="182">
        <v>16</v>
      </c>
      <c r="D19" s="182">
        <v>17</v>
      </c>
      <c r="E19" s="182">
        <v>4</v>
      </c>
      <c r="F19" s="182" t="s">
        <v>127</v>
      </c>
      <c r="G19" s="182">
        <v>4</v>
      </c>
      <c r="H19" s="182" t="s">
        <v>18</v>
      </c>
      <c r="I19" s="182" t="s">
        <v>285</v>
      </c>
      <c r="J19" s="182">
        <v>5</v>
      </c>
      <c r="K19" s="182">
        <v>2</v>
      </c>
      <c r="L19" s="182">
        <v>1.5</v>
      </c>
      <c r="M19" s="182">
        <v>37</v>
      </c>
      <c r="N19" s="182">
        <v>20</v>
      </c>
      <c r="O19" s="182">
        <v>41</v>
      </c>
      <c r="P19" s="182">
        <v>45.9</v>
      </c>
      <c r="Q19" s="182">
        <v>0.97</v>
      </c>
      <c r="R19" s="182">
        <v>0.14299999999999999</v>
      </c>
      <c r="S19" s="182">
        <v>5.7</v>
      </c>
      <c r="T19" s="182">
        <v>6.2</v>
      </c>
      <c r="U19" s="182">
        <v>0.62</v>
      </c>
      <c r="V19" s="182">
        <v>25.3</v>
      </c>
      <c r="W19" s="182">
        <v>1.93</v>
      </c>
      <c r="X19" s="182">
        <v>1.17</v>
      </c>
      <c r="Y19" s="182">
        <v>0.05</v>
      </c>
      <c r="Z19" s="182">
        <v>2.82</v>
      </c>
      <c r="AA19" s="182">
        <v>0.21</v>
      </c>
      <c r="AB19" s="182">
        <v>0.06</v>
      </c>
      <c r="AC19" s="182">
        <v>0.09</v>
      </c>
      <c r="AD19" s="182">
        <v>0.37</v>
      </c>
      <c r="AE19" s="182">
        <v>0.24</v>
      </c>
      <c r="AF19" s="182">
        <v>6</v>
      </c>
      <c r="AG19" s="25"/>
      <c r="AH19" s="25"/>
    </row>
    <row r="20" spans="1:34" x14ac:dyDescent="0.3">
      <c r="A20" s="181" t="s">
        <v>352</v>
      </c>
      <c r="B20" s="181" t="s">
        <v>335</v>
      </c>
      <c r="C20" s="181">
        <v>17</v>
      </c>
      <c r="D20" s="181">
        <v>2</v>
      </c>
      <c r="E20" s="181">
        <v>5</v>
      </c>
      <c r="F20" s="181" t="s">
        <v>128</v>
      </c>
      <c r="G20" s="181">
        <v>1</v>
      </c>
      <c r="H20" s="181" t="s">
        <v>18</v>
      </c>
      <c r="I20" s="181" t="s">
        <v>353</v>
      </c>
      <c r="J20" s="181" t="s">
        <v>289</v>
      </c>
      <c r="K20" s="181">
        <v>3</v>
      </c>
      <c r="L20" s="181">
        <v>1</v>
      </c>
      <c r="M20" s="181">
        <v>4</v>
      </c>
      <c r="N20" s="181">
        <v>22</v>
      </c>
      <c r="O20" s="181">
        <v>20</v>
      </c>
      <c r="P20" s="181">
        <v>5.7</v>
      </c>
      <c r="Q20" s="181">
        <v>0.18</v>
      </c>
      <c r="R20" s="181">
        <v>3.2000000000000001E-2</v>
      </c>
      <c r="S20" s="181">
        <v>4.9000000000000004</v>
      </c>
      <c r="T20" s="181">
        <v>5.8</v>
      </c>
      <c r="U20" s="181">
        <v>0.36</v>
      </c>
      <c r="V20" s="181">
        <v>36.4</v>
      </c>
      <c r="W20" s="181">
        <v>0.64</v>
      </c>
      <c r="X20" s="181">
        <v>0.17</v>
      </c>
      <c r="Y20" s="181">
        <v>0.14299999999999999</v>
      </c>
      <c r="Z20" s="181">
        <v>0.55000000000000004</v>
      </c>
      <c r="AA20" s="181">
        <v>0.13</v>
      </c>
      <c r="AB20" s="181">
        <v>0.05</v>
      </c>
      <c r="AC20" s="181">
        <v>0.03</v>
      </c>
      <c r="AD20" s="181">
        <v>1</v>
      </c>
      <c r="AE20" s="181">
        <v>0.26</v>
      </c>
      <c r="AF20" s="181">
        <v>44.9</v>
      </c>
      <c r="AG20" s="99"/>
      <c r="AH20" s="99"/>
    </row>
    <row r="21" spans="1:34" x14ac:dyDescent="0.3">
      <c r="A21" s="181" t="s">
        <v>354</v>
      </c>
      <c r="B21" s="181" t="s">
        <v>335</v>
      </c>
      <c r="C21" s="181">
        <v>18</v>
      </c>
      <c r="D21" s="181">
        <v>8</v>
      </c>
      <c r="E21" s="181">
        <v>5</v>
      </c>
      <c r="F21" s="181" t="s">
        <v>128</v>
      </c>
      <c r="G21" s="181">
        <v>2</v>
      </c>
      <c r="H21" s="181" t="s">
        <v>18</v>
      </c>
      <c r="I21" s="181" t="s">
        <v>355</v>
      </c>
      <c r="J21" s="181">
        <v>5</v>
      </c>
      <c r="K21" s="181">
        <v>2.5</v>
      </c>
      <c r="L21" s="181">
        <v>0.9</v>
      </c>
      <c r="M21" s="181">
        <v>3</v>
      </c>
      <c r="N21" s="181">
        <v>14</v>
      </c>
      <c r="O21" s="181">
        <v>39</v>
      </c>
      <c r="P21" s="181">
        <v>4.8</v>
      </c>
      <c r="Q21" s="181">
        <v>0.17</v>
      </c>
      <c r="R21" s="181">
        <v>1.4E-2</v>
      </c>
      <c r="S21" s="181">
        <v>4.9000000000000004</v>
      </c>
      <c r="T21" s="181">
        <v>6.1</v>
      </c>
      <c r="U21" s="181">
        <v>0.36</v>
      </c>
      <c r="V21" s="181">
        <v>20.399999999999999</v>
      </c>
      <c r="W21" s="181">
        <v>0.27</v>
      </c>
      <c r="X21" s="181">
        <v>7.0000000000000007E-2</v>
      </c>
      <c r="Y21" s="181">
        <v>0.127</v>
      </c>
      <c r="Z21" s="181">
        <v>0.3</v>
      </c>
      <c r="AA21" s="181">
        <v>0.1</v>
      </c>
      <c r="AB21" s="181">
        <v>0.08</v>
      </c>
      <c r="AC21" s="181">
        <v>0.02</v>
      </c>
      <c r="AD21" s="181">
        <v>0.69</v>
      </c>
      <c r="AE21" s="181">
        <v>0.26</v>
      </c>
      <c r="AF21" s="181">
        <v>28.6</v>
      </c>
      <c r="AG21" s="99"/>
      <c r="AH21" s="99"/>
    </row>
    <row r="22" spans="1:34" x14ac:dyDescent="0.3">
      <c r="A22" s="181" t="s">
        <v>356</v>
      </c>
      <c r="B22" s="181" t="s">
        <v>335</v>
      </c>
      <c r="C22" s="181">
        <v>19</v>
      </c>
      <c r="D22" s="181">
        <v>26</v>
      </c>
      <c r="E22" s="181">
        <v>5</v>
      </c>
      <c r="F22" s="181" t="s">
        <v>128</v>
      </c>
      <c r="G22" s="181">
        <v>3</v>
      </c>
      <c r="H22" s="181" t="s">
        <v>18</v>
      </c>
      <c r="I22" s="181" t="s">
        <v>292</v>
      </c>
      <c r="J22" s="181" t="s">
        <v>289</v>
      </c>
      <c r="K22" s="181">
        <v>2.5</v>
      </c>
      <c r="L22" s="181">
        <v>0.9</v>
      </c>
      <c r="M22" s="181">
        <v>5</v>
      </c>
      <c r="N22" s="181">
        <v>19</v>
      </c>
      <c r="O22" s="181">
        <v>14</v>
      </c>
      <c r="P22" s="181">
        <v>1.6</v>
      </c>
      <c r="Q22" s="181">
        <v>0.21</v>
      </c>
      <c r="R22" s="181">
        <v>1.7999999999999999E-2</v>
      </c>
      <c r="S22" s="181">
        <v>4.9000000000000004</v>
      </c>
      <c r="T22" s="181">
        <v>5.8</v>
      </c>
      <c r="U22" s="181">
        <v>0.38</v>
      </c>
      <c r="V22" s="181">
        <v>16.399999999999999</v>
      </c>
      <c r="W22" s="181">
        <v>0.15</v>
      </c>
      <c r="X22" s="181">
        <v>0.05</v>
      </c>
      <c r="Y22" s="181">
        <v>0.09</v>
      </c>
      <c r="Z22" s="181">
        <v>0.44</v>
      </c>
      <c r="AA22" s="181">
        <v>7.0000000000000007E-2</v>
      </c>
      <c r="AB22" s="181">
        <v>0.03</v>
      </c>
      <c r="AC22" s="181">
        <v>0.01</v>
      </c>
      <c r="AD22" s="181">
        <v>0.9</v>
      </c>
      <c r="AE22" s="181">
        <v>0.19</v>
      </c>
      <c r="AF22" s="181">
        <v>8.1</v>
      </c>
      <c r="AG22" s="99"/>
      <c r="AH22" s="99"/>
    </row>
    <row r="23" spans="1:34" s="30" customFormat="1" x14ac:dyDescent="0.3">
      <c r="A23" s="182" t="s">
        <v>357</v>
      </c>
      <c r="B23" s="182" t="s">
        <v>335</v>
      </c>
      <c r="C23" s="182">
        <v>20</v>
      </c>
      <c r="D23" s="182">
        <v>18</v>
      </c>
      <c r="E23" s="182">
        <v>5</v>
      </c>
      <c r="F23" s="182" t="s">
        <v>128</v>
      </c>
      <c r="G23" s="182">
        <v>4</v>
      </c>
      <c r="H23" s="182" t="s">
        <v>18</v>
      </c>
      <c r="I23" s="182" t="s">
        <v>292</v>
      </c>
      <c r="J23" s="182" t="s">
        <v>289</v>
      </c>
      <c r="K23" s="182">
        <v>2.5</v>
      </c>
      <c r="L23" s="182">
        <v>0.9</v>
      </c>
      <c r="M23" s="182">
        <v>5</v>
      </c>
      <c r="N23" s="182">
        <v>11</v>
      </c>
      <c r="O23" s="182">
        <v>14</v>
      </c>
      <c r="P23" s="182">
        <v>1.8</v>
      </c>
      <c r="Q23" s="182">
        <v>0.21</v>
      </c>
      <c r="R23" s="182">
        <v>2.1000000000000001E-2</v>
      </c>
      <c r="S23" s="182">
        <v>5.8</v>
      </c>
      <c r="T23" s="182">
        <v>6.6</v>
      </c>
      <c r="U23" s="182">
        <v>0.47</v>
      </c>
      <c r="V23" s="182">
        <v>8.4</v>
      </c>
      <c r="W23" s="182">
        <v>0.12</v>
      </c>
      <c r="X23" s="182">
        <v>0.09</v>
      </c>
      <c r="Y23" s="182">
        <v>2.3E-2</v>
      </c>
      <c r="Z23" s="182">
        <v>1.25</v>
      </c>
      <c r="AA23" s="182">
        <v>0.1</v>
      </c>
      <c r="AB23" s="182">
        <v>0.03</v>
      </c>
      <c r="AC23" s="182">
        <v>0.01</v>
      </c>
      <c r="AD23" s="182" t="s">
        <v>358</v>
      </c>
      <c r="AE23" s="182">
        <v>0.14000000000000001</v>
      </c>
      <c r="AF23" s="182">
        <v>8</v>
      </c>
      <c r="AG23" s="25"/>
      <c r="AH23" s="25"/>
    </row>
    <row r="24" spans="1:34" ht="15" thickBot="1" x14ac:dyDescent="0.35"/>
    <row r="25" spans="1:34" x14ac:dyDescent="0.3">
      <c r="J25" s="450" t="s">
        <v>359</v>
      </c>
      <c r="K25" t="s">
        <v>121</v>
      </c>
      <c r="L25" s="23">
        <f>STDEV(L4:L7)/SQRT(4)</f>
        <v>0.41901422012464784</v>
      </c>
      <c r="M25" s="23">
        <f t="shared" ref="M25:AF25" si="0">STDEV(M4:M7)/SQRT(4)</f>
        <v>3.3064016190817878</v>
      </c>
      <c r="N25" s="23">
        <f t="shared" si="0"/>
        <v>2.6565563548825133</v>
      </c>
      <c r="O25" s="23">
        <f t="shared" si="0"/>
        <v>3.3502176546208657</v>
      </c>
      <c r="P25" s="23">
        <f t="shared" si="0"/>
        <v>8.0001171866417078</v>
      </c>
      <c r="Q25" s="23">
        <f t="shared" si="0"/>
        <v>6.6253930701002925E-2</v>
      </c>
      <c r="R25" s="23">
        <f t="shared" si="0"/>
        <v>2.0848661028149175E-2</v>
      </c>
      <c r="S25" s="23">
        <f t="shared" si="0"/>
        <v>0.1968501968502952</v>
      </c>
      <c r="T25" s="23">
        <f t="shared" si="0"/>
        <v>0.2419538523492995</v>
      </c>
      <c r="U25" s="23">
        <f t="shared" si="0"/>
        <v>3.6571847095819621E-2</v>
      </c>
      <c r="V25" s="23">
        <f t="shared" si="0"/>
        <v>11.198018797983865</v>
      </c>
      <c r="W25" s="23">
        <f t="shared" si="0"/>
        <v>0.27782263526693918</v>
      </c>
      <c r="X25" s="23">
        <f t="shared" si="0"/>
        <v>9.2623791040243098E-2</v>
      </c>
      <c r="Y25" s="23">
        <f t="shared" si="0"/>
        <v>1.5774451918635184E-2</v>
      </c>
      <c r="Z25" s="23">
        <f t="shared" si="0"/>
        <v>0.14160537889972169</v>
      </c>
      <c r="AA25" s="23">
        <f t="shared" si="0"/>
        <v>7.1807033081725379E-3</v>
      </c>
      <c r="AB25" s="23">
        <f t="shared" si="0"/>
        <v>9.354143466934849E-3</v>
      </c>
      <c r="AC25" s="23">
        <f t="shared" si="0"/>
        <v>2.882237267586877E-2</v>
      </c>
      <c r="AD25" s="23">
        <f t="shared" si="0"/>
        <v>0.19988538382449739</v>
      </c>
      <c r="AE25" s="23">
        <f t="shared" si="0"/>
        <v>2.5413251136628144E-2</v>
      </c>
      <c r="AF25" s="23">
        <f t="shared" si="0"/>
        <v>0.34731109973624535</v>
      </c>
    </row>
    <row r="26" spans="1:34" x14ac:dyDescent="0.3">
      <c r="J26" s="451"/>
      <c r="K26" t="s">
        <v>125</v>
      </c>
      <c r="L26" s="23">
        <f>STDEV(L8:L11)/SQRT(4)</f>
        <v>0.29545163168726363</v>
      </c>
      <c r="M26" s="23">
        <f t="shared" ref="M26:AF26" si="1">STDEV(M8:M11)/SQRT(4)</f>
        <v>4.871259248558494</v>
      </c>
      <c r="N26" s="23">
        <f t="shared" si="1"/>
        <v>2.3228933107943921</v>
      </c>
      <c r="O26" s="23">
        <f t="shared" si="1"/>
        <v>3.727711541057507</v>
      </c>
      <c r="P26" s="23">
        <f t="shared" si="1"/>
        <v>8.3271643833100022</v>
      </c>
      <c r="Q26" s="23">
        <f t="shared" si="1"/>
        <v>9.4074438611134126E-2</v>
      </c>
      <c r="R26" s="23">
        <f t="shared" si="1"/>
        <v>1.6383426585017756E-2</v>
      </c>
      <c r="S26" s="23">
        <f t="shared" si="1"/>
        <v>0.14719601443879748</v>
      </c>
      <c r="T26" s="23">
        <f t="shared" si="1"/>
        <v>0.11902380714238084</v>
      </c>
      <c r="U26" s="23">
        <f t="shared" si="1"/>
        <v>4.643543905251666E-2</v>
      </c>
      <c r="V26" s="23">
        <f t="shared" si="1"/>
        <v>13.019688616348191</v>
      </c>
      <c r="W26" s="23">
        <f t="shared" si="1"/>
        <v>0.23135020351550761</v>
      </c>
      <c r="X26" s="23">
        <f t="shared" si="1"/>
        <v>0.22186238227033142</v>
      </c>
      <c r="Y26" s="23">
        <f t="shared" si="1"/>
        <v>3.3040379335998351E-3</v>
      </c>
      <c r="Z26" s="23">
        <f t="shared" si="1"/>
        <v>0.35283376633574437</v>
      </c>
      <c r="AA26" s="23">
        <f t="shared" si="1"/>
        <v>3.3291640592396907E-2</v>
      </c>
      <c r="AB26" s="23">
        <f t="shared" si="1"/>
        <v>7.500000000000011E-3</v>
      </c>
      <c r="AC26" s="23">
        <f t="shared" si="1"/>
        <v>1.9737865470545013E-2</v>
      </c>
      <c r="AD26" s="23">
        <f t="shared" si="1"/>
        <v>0.16335033925074449</v>
      </c>
      <c r="AE26" s="23">
        <f t="shared" si="1"/>
        <v>2.4958298553119911E-2</v>
      </c>
      <c r="AF26" s="23">
        <f t="shared" si="1"/>
        <v>0.31358146203711301</v>
      </c>
    </row>
    <row r="27" spans="1:34" x14ac:dyDescent="0.3">
      <c r="J27" s="451"/>
      <c r="K27" t="s">
        <v>126</v>
      </c>
      <c r="L27" s="23">
        <f>STDEV(L12:L15)/SQRT(4)</f>
        <v>0.26575364531836626</v>
      </c>
      <c r="M27" s="23">
        <f t="shared" ref="M27:AF27" si="2">STDEV(M12:M15)/SQRT(4)</f>
        <v>4.4604745636908785</v>
      </c>
      <c r="N27" s="23">
        <f t="shared" si="2"/>
        <v>1.4361406616345072</v>
      </c>
      <c r="O27" s="23">
        <f t="shared" si="2"/>
        <v>4.349329450233296</v>
      </c>
      <c r="P27" s="23">
        <f t="shared" si="2"/>
        <v>3.9720639051589637</v>
      </c>
      <c r="Q27" s="23">
        <f t="shared" si="2"/>
        <v>6.3557716552227986E-2</v>
      </c>
      <c r="R27" s="23">
        <f t="shared" si="2"/>
        <v>1.2076147288491211E-2</v>
      </c>
      <c r="S27" s="23">
        <f t="shared" si="2"/>
        <v>0.10307764064044156</v>
      </c>
      <c r="T27" s="23">
        <f t="shared" si="2"/>
        <v>6.4549722436790274E-2</v>
      </c>
      <c r="U27" s="23">
        <f t="shared" si="2"/>
        <v>2.1746647251166474E-2</v>
      </c>
      <c r="V27" s="23">
        <f t="shared" si="2"/>
        <v>4.9090689884471264</v>
      </c>
      <c r="W27" s="23">
        <f t="shared" si="2"/>
        <v>0.10778064142816468</v>
      </c>
      <c r="X27" s="23">
        <f t="shared" si="2"/>
        <v>0.10184751674275959</v>
      </c>
      <c r="Y27" s="23">
        <f t="shared" si="2"/>
        <v>6.046693311223917E-3</v>
      </c>
      <c r="Z27" s="23">
        <f t="shared" si="2"/>
        <v>0.21389249636207427</v>
      </c>
      <c r="AA27" s="23">
        <f t="shared" si="2"/>
        <v>4.564354645876386E-2</v>
      </c>
      <c r="AB27" s="23">
        <f t="shared" si="2"/>
        <v>1.4930394055974098E-2</v>
      </c>
      <c r="AC27" s="23">
        <f t="shared" si="2"/>
        <v>2.0412414523193145E-2</v>
      </c>
      <c r="AD27" s="23">
        <f t="shared" si="2"/>
        <v>3.7052890125692871E-2</v>
      </c>
      <c r="AE27" s="23">
        <f t="shared" si="2"/>
        <v>1.9311050377094127E-2</v>
      </c>
      <c r="AF27" s="23">
        <f t="shared" si="2"/>
        <v>0.90783625542641944</v>
      </c>
    </row>
    <row r="28" spans="1:34" x14ac:dyDescent="0.3">
      <c r="J28" s="451"/>
      <c r="K28" t="s">
        <v>127</v>
      </c>
      <c r="L28" s="23">
        <f>STDEV(L16:L19)/SQRT(4)</f>
        <v>0.44440972086577957</v>
      </c>
      <c r="M28" s="23">
        <f t="shared" ref="M28:AF28" si="3">STDEV(M16:M19)/SQRT(4)</f>
        <v>3.8378596465564847</v>
      </c>
      <c r="N28" s="23">
        <f t="shared" si="3"/>
        <v>2.056493779875511</v>
      </c>
      <c r="O28" s="23">
        <f t="shared" si="3"/>
        <v>5.0166389810974703</v>
      </c>
      <c r="P28" s="23">
        <f t="shared" si="3"/>
        <v>8.7514165520026896</v>
      </c>
      <c r="Q28" s="23">
        <f t="shared" si="3"/>
        <v>7.4498322128756567E-2</v>
      </c>
      <c r="R28" s="23">
        <f t="shared" si="3"/>
        <v>2.090853095429392E-2</v>
      </c>
      <c r="S28" s="23">
        <f t="shared" si="3"/>
        <v>0.21015867021530818</v>
      </c>
      <c r="T28" s="23">
        <f t="shared" si="3"/>
        <v>0.17969882210706534</v>
      </c>
      <c r="U28" s="23">
        <f t="shared" si="3"/>
        <v>2.4832774042918893E-2</v>
      </c>
      <c r="V28" s="23">
        <f t="shared" si="3"/>
        <v>3.7158164199360884</v>
      </c>
      <c r="W28" s="23">
        <f t="shared" si="3"/>
        <v>0.24015186167645408</v>
      </c>
      <c r="X28" s="23">
        <f t="shared" si="3"/>
        <v>0.16438648565702335</v>
      </c>
      <c r="Y28" s="23">
        <f t="shared" si="3"/>
        <v>6.6395280956806964E-3</v>
      </c>
      <c r="Z28" s="23">
        <f t="shared" si="3"/>
        <v>0.24451908582630674</v>
      </c>
      <c r="AA28" s="23">
        <f t="shared" si="3"/>
        <v>1.1086778913041729E-2</v>
      </c>
      <c r="AB28" s="23">
        <f t="shared" si="3"/>
        <v>4.0824829046386176E-3</v>
      </c>
      <c r="AC28" s="23">
        <f t="shared" si="3"/>
        <v>1.732050807568877E-2</v>
      </c>
      <c r="AD28" s="23">
        <f t="shared" si="3"/>
        <v>6.5510813356778552E-2</v>
      </c>
      <c r="AE28" s="23">
        <f t="shared" si="3"/>
        <v>2.1746647251166453E-2</v>
      </c>
      <c r="AF28" s="23">
        <f t="shared" si="3"/>
        <v>1.5288884851420659</v>
      </c>
    </row>
    <row r="29" spans="1:34" ht="15" thickBot="1" x14ac:dyDescent="0.35">
      <c r="J29" s="452"/>
      <c r="K29" t="s">
        <v>128</v>
      </c>
      <c r="L29" s="183">
        <f>STDEV(L20:L23)/SQRT(4)</f>
        <v>2.4999999999999994E-2</v>
      </c>
      <c r="M29" s="183">
        <f t="shared" ref="M29:AF29" si="4">STDEV(M20:M23)/SQRT(4)</f>
        <v>0.47871355387816905</v>
      </c>
      <c r="N29" s="183">
        <f t="shared" si="4"/>
        <v>2.4664414311581235</v>
      </c>
      <c r="O29" s="183">
        <f t="shared" si="4"/>
        <v>5.9213596411635052</v>
      </c>
      <c r="P29" s="183">
        <f t="shared" si="4"/>
        <v>1.0419332992087356</v>
      </c>
      <c r="Q29" s="183">
        <f t="shared" si="4"/>
        <v>1.0307764064044149E-2</v>
      </c>
      <c r="R29" s="183">
        <f t="shared" si="4"/>
        <v>3.8595120589697976E-3</v>
      </c>
      <c r="S29" s="183">
        <f t="shared" si="4"/>
        <v>0.22499999999999987</v>
      </c>
      <c r="T29" s="183">
        <f t="shared" si="4"/>
        <v>0.1887458608817687</v>
      </c>
      <c r="U29" s="183">
        <f t="shared" si="4"/>
        <v>2.6259918760981094E-2</v>
      </c>
      <c r="V29" s="183">
        <f t="shared" si="4"/>
        <v>5.8878405775518976</v>
      </c>
      <c r="W29" s="183">
        <f t="shared" si="4"/>
        <v>0.11947803145348516</v>
      </c>
      <c r="X29" s="183">
        <f t="shared" si="4"/>
        <v>2.6299556396765848E-2</v>
      </c>
      <c r="Y29" s="183">
        <f t="shared" si="4"/>
        <v>2.6668880116470322E-2</v>
      </c>
      <c r="Z29" s="183">
        <f t="shared" si="4"/>
        <v>0.21128574648249859</v>
      </c>
      <c r="AA29" s="183">
        <f t="shared" si="4"/>
        <v>1.2247448713915877E-2</v>
      </c>
      <c r="AB29" s="183">
        <f t="shared" si="4"/>
        <v>1.1814539065631525E-2</v>
      </c>
      <c r="AC29" s="183">
        <f t="shared" si="4"/>
        <v>4.7871355387816891E-3</v>
      </c>
      <c r="AD29" s="183">
        <f t="shared" si="4"/>
        <v>7.9109628575372681E-2</v>
      </c>
      <c r="AE29" s="183">
        <f t="shared" si="4"/>
        <v>2.9261749776799111E-2</v>
      </c>
      <c r="AF29" s="183">
        <f t="shared" si="4"/>
        <v>8.9281390371491582</v>
      </c>
    </row>
  </sheetData>
  <mergeCells count="2">
    <mergeCell ref="A1:AH1"/>
    <mergeCell ref="J25:J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8FB6E-EDF9-41C3-AE00-81DA92A1F4D7}">
  <sheetPr codeName="Sheet10"/>
  <dimension ref="A1:AH30"/>
  <sheetViews>
    <sheetView workbookViewId="0">
      <selection activeCell="F33" sqref="F33"/>
    </sheetView>
  </sheetViews>
  <sheetFormatPr defaultColWidth="11.6640625" defaultRowHeight="14.4" x14ac:dyDescent="0.3"/>
  <cols>
    <col min="1" max="1" width="15.6640625" style="99" customWidth="1"/>
    <col min="2" max="2" width="15.44140625" style="99" customWidth="1"/>
    <col min="3" max="4" width="21.109375" style="99" customWidth="1"/>
    <col min="5" max="5" width="16.5546875" style="99" customWidth="1"/>
    <col min="6" max="6" width="29.5546875" style="99" customWidth="1"/>
    <col min="7" max="9" width="16.33203125" style="99" customWidth="1"/>
    <col min="10" max="10" width="12.6640625" style="99" customWidth="1"/>
    <col min="11" max="11" width="11.44140625" style="99" customWidth="1"/>
    <col min="12" max="12" width="22.44140625" style="99" customWidth="1"/>
    <col min="13" max="13" width="18" style="99" customWidth="1"/>
    <col min="14" max="14" width="22" style="99" customWidth="1"/>
    <col min="15" max="15" width="19.6640625" style="99" customWidth="1"/>
    <col min="16" max="16" width="21.33203125" style="99" customWidth="1"/>
    <col min="17" max="17" width="18.33203125" style="99" customWidth="1"/>
    <col min="18" max="18" width="15.109375" style="99" customWidth="1"/>
    <col min="19" max="19" width="17.109375" style="99" customWidth="1"/>
    <col min="20" max="20" width="19.5546875" style="99" customWidth="1"/>
    <col min="21" max="21" width="18.44140625" style="99" customWidth="1"/>
    <col min="22" max="22" width="18.33203125" style="99" customWidth="1"/>
    <col min="23" max="23" width="18.5546875" style="99" bestFit="1" customWidth="1"/>
    <col min="24" max="24" width="15.33203125" style="99" customWidth="1"/>
    <col min="25" max="25" width="18.44140625" style="99" customWidth="1"/>
    <col min="26" max="26" width="17.88671875" style="99" customWidth="1"/>
    <col min="27" max="27" width="19.6640625" style="99" customWidth="1"/>
    <col min="28" max="28" width="16.88671875" style="99" customWidth="1"/>
    <col min="29" max="29" width="18" style="99" customWidth="1"/>
    <col min="30" max="30" width="20.88671875" style="99" customWidth="1"/>
    <col min="31" max="31" width="21" style="99" customWidth="1"/>
    <col min="32" max="32" width="18.88671875" style="99" customWidth="1"/>
    <col min="33" max="33" width="18" style="99" customWidth="1"/>
    <col min="34" max="16384" width="11.6640625" style="99"/>
  </cols>
  <sheetData>
    <row r="1" spans="1:34" s="184" customFormat="1" ht="26.25" customHeight="1" x14ac:dyDescent="0.3">
      <c r="A1" s="453" t="s">
        <v>305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  <c r="T1" s="453"/>
      <c r="U1" s="453"/>
      <c r="V1" s="453"/>
      <c r="W1" s="453"/>
      <c r="X1" s="453"/>
      <c r="Y1" s="453"/>
      <c r="Z1" s="453"/>
      <c r="AA1" s="453"/>
      <c r="AB1" s="453"/>
      <c r="AC1" s="453"/>
      <c r="AD1" s="453"/>
      <c r="AE1" s="453"/>
      <c r="AF1" s="453"/>
      <c r="AG1" s="453"/>
      <c r="AH1" s="453"/>
    </row>
    <row r="2" spans="1:34" customFormat="1" x14ac:dyDescent="0.3">
      <c r="A2" s="176" t="s">
        <v>306</v>
      </c>
      <c r="B2" s="176" t="s">
        <v>307</v>
      </c>
      <c r="C2" s="176" t="s">
        <v>308</v>
      </c>
      <c r="D2" s="176" t="s">
        <v>309</v>
      </c>
      <c r="E2" s="177" t="s">
        <v>310</v>
      </c>
      <c r="F2" s="177" t="s">
        <v>62</v>
      </c>
      <c r="G2" s="176" t="s">
        <v>311</v>
      </c>
      <c r="H2" s="176" t="s">
        <v>312</v>
      </c>
      <c r="I2" s="176" t="s">
        <v>261</v>
      </c>
      <c r="J2" s="176" t="s">
        <v>224</v>
      </c>
      <c r="K2" s="176" t="s">
        <v>263</v>
      </c>
      <c r="L2" s="176" t="s">
        <v>313</v>
      </c>
      <c r="M2" s="176" t="s">
        <v>314</v>
      </c>
      <c r="N2" s="176" t="s">
        <v>315</v>
      </c>
      <c r="O2" s="176" t="s">
        <v>316</v>
      </c>
      <c r="P2" s="176" t="s">
        <v>317</v>
      </c>
      <c r="Q2" s="176" t="s">
        <v>318</v>
      </c>
      <c r="R2" s="176" t="s">
        <v>319</v>
      </c>
      <c r="S2" s="176" t="s">
        <v>271</v>
      </c>
      <c r="T2" s="176" t="s">
        <v>272</v>
      </c>
      <c r="U2" s="176" t="s">
        <v>320</v>
      </c>
      <c r="V2" s="176" t="s">
        <v>321</v>
      </c>
      <c r="W2" s="176" t="s">
        <v>322</v>
      </c>
      <c r="X2" s="176" t="s">
        <v>323</v>
      </c>
      <c r="Y2" s="176" t="s">
        <v>324</v>
      </c>
      <c r="Z2" s="176" t="s">
        <v>325</v>
      </c>
      <c r="AA2" s="176" t="s">
        <v>326</v>
      </c>
      <c r="AB2" s="176" t="s">
        <v>327</v>
      </c>
      <c r="AC2" s="176" t="s">
        <v>328</v>
      </c>
      <c r="AD2" s="176" t="s">
        <v>329</v>
      </c>
      <c r="AE2" s="176" t="s">
        <v>330</v>
      </c>
      <c r="AF2" s="176" t="s">
        <v>283</v>
      </c>
      <c r="AG2" s="178"/>
      <c r="AH2" s="178"/>
    </row>
    <row r="3" spans="1:34" s="187" customFormat="1" x14ac:dyDescent="0.3">
      <c r="A3" s="185"/>
      <c r="B3" s="185"/>
      <c r="C3" s="185"/>
      <c r="D3" s="185"/>
      <c r="E3" s="185"/>
      <c r="F3" s="185"/>
      <c r="G3" s="185"/>
      <c r="H3" s="185"/>
      <c r="I3" s="185"/>
      <c r="J3" s="185" t="s">
        <v>13</v>
      </c>
      <c r="K3" s="185"/>
      <c r="L3" s="185" t="s">
        <v>331</v>
      </c>
      <c r="M3" s="185" t="s">
        <v>331</v>
      </c>
      <c r="N3" s="185" t="s">
        <v>331</v>
      </c>
      <c r="O3" s="185" t="s">
        <v>331</v>
      </c>
      <c r="P3" s="185" t="s">
        <v>331</v>
      </c>
      <c r="Q3" s="185" t="s">
        <v>13</v>
      </c>
      <c r="R3" s="185" t="s">
        <v>332</v>
      </c>
      <c r="S3" s="185"/>
      <c r="T3" s="185"/>
      <c r="U3" s="185" t="s">
        <v>331</v>
      </c>
      <c r="V3" s="185" t="s">
        <v>331</v>
      </c>
      <c r="W3" s="185" t="s">
        <v>331</v>
      </c>
      <c r="X3" s="185" t="s">
        <v>331</v>
      </c>
      <c r="Y3" s="185" t="s">
        <v>333</v>
      </c>
      <c r="Z3" s="185" t="s">
        <v>333</v>
      </c>
      <c r="AA3" s="185" t="s">
        <v>333</v>
      </c>
      <c r="AB3" s="185" t="s">
        <v>333</v>
      </c>
      <c r="AC3" s="185" t="s">
        <v>333</v>
      </c>
      <c r="AD3" s="185" t="s">
        <v>331</v>
      </c>
      <c r="AE3" s="185" t="s">
        <v>331</v>
      </c>
      <c r="AF3" s="185"/>
      <c r="AG3" s="186"/>
      <c r="AH3" s="186"/>
    </row>
    <row r="4" spans="1:34" customFormat="1" x14ac:dyDescent="0.3">
      <c r="A4" s="181" t="s">
        <v>360</v>
      </c>
      <c r="B4" s="181" t="s">
        <v>335</v>
      </c>
      <c r="C4" s="181" t="s">
        <v>361</v>
      </c>
      <c r="D4" s="181" t="s">
        <v>120</v>
      </c>
      <c r="E4" s="181">
        <v>1</v>
      </c>
      <c r="F4" s="181" t="s">
        <v>121</v>
      </c>
      <c r="G4" s="181">
        <v>1</v>
      </c>
      <c r="H4" s="181" t="s">
        <v>20</v>
      </c>
      <c r="I4" s="181" t="s">
        <v>353</v>
      </c>
      <c r="J4" s="181" t="s">
        <v>289</v>
      </c>
      <c r="K4" s="181">
        <v>2.75</v>
      </c>
      <c r="L4" s="181">
        <v>0.9</v>
      </c>
      <c r="M4" s="181">
        <v>3.5</v>
      </c>
      <c r="N4" s="181">
        <v>18</v>
      </c>
      <c r="O4" s="181">
        <v>29.5</v>
      </c>
      <c r="P4" s="181">
        <v>5.25</v>
      </c>
      <c r="Q4" s="181">
        <v>0.17499999999999999</v>
      </c>
      <c r="R4" s="181">
        <v>2.3E-2</v>
      </c>
      <c r="S4" s="181">
        <v>4.9000000000000004</v>
      </c>
      <c r="T4" s="181">
        <v>5.9499999999999993</v>
      </c>
      <c r="U4" s="181">
        <v>0.36</v>
      </c>
      <c r="V4" s="181">
        <v>28.4</v>
      </c>
      <c r="W4" s="181">
        <v>0.45500000000000002</v>
      </c>
      <c r="X4" s="181">
        <v>0.12000000000000001</v>
      </c>
      <c r="Y4" s="181">
        <v>0.13500000000000001</v>
      </c>
      <c r="Z4" s="181">
        <v>0.42500000000000004</v>
      </c>
      <c r="AA4" s="181">
        <v>0.115</v>
      </c>
      <c r="AB4" s="181">
        <v>6.5000000000000002E-2</v>
      </c>
      <c r="AC4" s="181">
        <v>2.5000000000000001E-2</v>
      </c>
      <c r="AD4" s="181">
        <v>0.84499999999999997</v>
      </c>
      <c r="AE4" s="181">
        <v>0.26</v>
      </c>
      <c r="AF4" s="181">
        <v>36.75</v>
      </c>
      <c r="AG4" s="99"/>
      <c r="AH4" s="99"/>
    </row>
    <row r="5" spans="1:34" customFormat="1" x14ac:dyDescent="0.3">
      <c r="A5" s="181" t="s">
        <v>362</v>
      </c>
      <c r="B5" s="181" t="s">
        <v>335</v>
      </c>
      <c r="C5" s="181" t="s">
        <v>363</v>
      </c>
      <c r="D5" s="181" t="s">
        <v>122</v>
      </c>
      <c r="E5" s="181">
        <v>1</v>
      </c>
      <c r="F5" s="181" t="s">
        <v>121</v>
      </c>
      <c r="G5" s="181">
        <v>2</v>
      </c>
      <c r="H5" s="181" t="s">
        <v>20</v>
      </c>
      <c r="I5" s="181" t="s">
        <v>292</v>
      </c>
      <c r="J5" s="181" t="s">
        <v>289</v>
      </c>
      <c r="K5" s="181">
        <v>2.5</v>
      </c>
      <c r="L5" s="181">
        <v>0.9</v>
      </c>
      <c r="M5" s="181">
        <v>5</v>
      </c>
      <c r="N5" s="181">
        <v>15</v>
      </c>
      <c r="O5" s="181">
        <v>14</v>
      </c>
      <c r="P5" s="181">
        <v>1.7000000000000002</v>
      </c>
      <c r="Q5" s="181">
        <v>0.21</v>
      </c>
      <c r="R5" s="181">
        <v>1.95E-2</v>
      </c>
      <c r="S5" s="181">
        <v>5.35</v>
      </c>
      <c r="T5" s="181">
        <v>6.1999999999999993</v>
      </c>
      <c r="U5" s="181">
        <v>0.42499999999999999</v>
      </c>
      <c r="V5" s="181">
        <v>12.399999999999999</v>
      </c>
      <c r="W5" s="181">
        <v>0.13500000000000001</v>
      </c>
      <c r="X5" s="181">
        <v>7.0000000000000007E-2</v>
      </c>
      <c r="Y5" s="181">
        <v>5.6499999999999995E-2</v>
      </c>
      <c r="Z5" s="181">
        <v>0.84499999999999997</v>
      </c>
      <c r="AA5" s="181">
        <v>8.5000000000000006E-2</v>
      </c>
      <c r="AB5" s="181">
        <v>0.03</v>
      </c>
      <c r="AC5" s="181">
        <v>0.01</v>
      </c>
      <c r="AD5" s="181">
        <v>0.9</v>
      </c>
      <c r="AE5" s="181">
        <v>0.16500000000000001</v>
      </c>
      <c r="AF5" s="181">
        <v>8.0500000000000007</v>
      </c>
      <c r="AG5" s="99"/>
      <c r="AH5" s="99"/>
    </row>
    <row r="6" spans="1:34" customFormat="1" x14ac:dyDescent="0.3">
      <c r="A6" s="181" t="s">
        <v>364</v>
      </c>
      <c r="B6" s="181" t="s">
        <v>335</v>
      </c>
      <c r="C6" s="181" t="s">
        <v>365</v>
      </c>
      <c r="D6" s="181" t="s">
        <v>123</v>
      </c>
      <c r="E6" s="181">
        <v>1</v>
      </c>
      <c r="F6" s="181" t="s">
        <v>121</v>
      </c>
      <c r="G6" s="181">
        <v>3</v>
      </c>
      <c r="H6" s="181" t="s">
        <v>20</v>
      </c>
      <c r="I6" s="181" t="s">
        <v>353</v>
      </c>
      <c r="J6" s="181">
        <v>5</v>
      </c>
      <c r="K6" s="181">
        <v>2.5</v>
      </c>
      <c r="L6" s="181">
        <v>0.9</v>
      </c>
      <c r="M6" s="181">
        <v>5.5</v>
      </c>
      <c r="N6" s="181">
        <v>13.5</v>
      </c>
      <c r="O6" s="181">
        <v>17.5</v>
      </c>
      <c r="P6" s="181">
        <v>1.3</v>
      </c>
      <c r="Q6" s="181">
        <v>0.16</v>
      </c>
      <c r="R6" s="181">
        <v>2.0999999999999998E-2</v>
      </c>
      <c r="S6" s="181">
        <v>4.9000000000000004</v>
      </c>
      <c r="T6" s="181">
        <v>5.75</v>
      </c>
      <c r="U6" s="181">
        <v>0.18</v>
      </c>
      <c r="V6" s="181">
        <v>15.549999999999999</v>
      </c>
      <c r="W6" s="181">
        <v>0.22</v>
      </c>
      <c r="X6" s="181">
        <v>0.375</v>
      </c>
      <c r="Y6" s="181">
        <v>7.5999999999999998E-2</v>
      </c>
      <c r="Z6" s="181">
        <v>0.38500000000000001</v>
      </c>
      <c r="AA6" s="181">
        <v>0.08</v>
      </c>
      <c r="AB6" s="181">
        <v>0.04</v>
      </c>
      <c r="AC6" s="181">
        <v>0.01</v>
      </c>
      <c r="AD6" s="181">
        <v>0.75</v>
      </c>
      <c r="AE6" s="181">
        <v>0.18</v>
      </c>
      <c r="AF6" s="181">
        <v>9.5500000000000007</v>
      </c>
      <c r="AG6" s="99"/>
      <c r="AH6" s="99"/>
    </row>
    <row r="7" spans="1:34" s="187" customFormat="1" x14ac:dyDescent="0.3">
      <c r="A7" s="188" t="s">
        <v>366</v>
      </c>
      <c r="B7" s="188" t="s">
        <v>335</v>
      </c>
      <c r="C7" s="188" t="s">
        <v>367</v>
      </c>
      <c r="D7" s="188" t="s">
        <v>124</v>
      </c>
      <c r="E7" s="188">
        <v>1</v>
      </c>
      <c r="F7" s="188" t="s">
        <v>121</v>
      </c>
      <c r="G7" s="188">
        <v>4</v>
      </c>
      <c r="H7" s="188" t="s">
        <v>20</v>
      </c>
      <c r="I7" s="188" t="s">
        <v>292</v>
      </c>
      <c r="J7" s="188" t="s">
        <v>289</v>
      </c>
      <c r="K7" s="188">
        <v>2.5</v>
      </c>
      <c r="L7" s="188">
        <v>0.9</v>
      </c>
      <c r="M7" s="188">
        <v>6.5</v>
      </c>
      <c r="N7" s="188">
        <v>23.5</v>
      </c>
      <c r="O7" s="188">
        <v>14</v>
      </c>
      <c r="P7" s="188">
        <v>3.55</v>
      </c>
      <c r="Q7" s="188">
        <v>0.16</v>
      </c>
      <c r="R7" s="188">
        <v>3.0499999999999999E-2</v>
      </c>
      <c r="S7" s="188">
        <v>4.8499999999999996</v>
      </c>
      <c r="T7" s="188">
        <v>5.7</v>
      </c>
      <c r="U7" s="188">
        <v>0.30499999999999999</v>
      </c>
      <c r="V7" s="188">
        <v>39.950000000000003</v>
      </c>
      <c r="W7" s="188">
        <v>0.33</v>
      </c>
      <c r="X7" s="188">
        <v>0.15</v>
      </c>
      <c r="Y7" s="188">
        <v>0.155</v>
      </c>
      <c r="Z7" s="188">
        <v>0.32999999999999996</v>
      </c>
      <c r="AA7" s="188">
        <v>0.06</v>
      </c>
      <c r="AB7" s="188">
        <v>2.5000000000000001E-2</v>
      </c>
      <c r="AC7" s="188">
        <v>6.5000000000000002E-2</v>
      </c>
      <c r="AD7" s="188">
        <v>2.4649999999999999</v>
      </c>
      <c r="AE7" s="188">
        <v>0.255</v>
      </c>
      <c r="AF7" s="188">
        <v>15.6</v>
      </c>
      <c r="AG7" s="189"/>
      <c r="AH7" s="189"/>
    </row>
    <row r="8" spans="1:34" customFormat="1" x14ac:dyDescent="0.3">
      <c r="A8" s="181" t="s">
        <v>368</v>
      </c>
      <c r="B8" s="181" t="s">
        <v>335</v>
      </c>
      <c r="C8" s="181" t="s">
        <v>369</v>
      </c>
      <c r="D8" s="181">
        <v>6</v>
      </c>
      <c r="E8" s="181">
        <v>2</v>
      </c>
      <c r="F8" s="181" t="s">
        <v>125</v>
      </c>
      <c r="G8" s="181">
        <v>1</v>
      </c>
      <c r="H8" s="181" t="s">
        <v>20</v>
      </c>
      <c r="I8" s="181" t="s">
        <v>292</v>
      </c>
      <c r="J8" s="181" t="s">
        <v>289</v>
      </c>
      <c r="K8" s="181">
        <v>2.5</v>
      </c>
      <c r="L8" s="181">
        <v>1</v>
      </c>
      <c r="M8" s="181">
        <v>6</v>
      </c>
      <c r="N8" s="181">
        <v>19</v>
      </c>
      <c r="O8" s="181">
        <v>15</v>
      </c>
      <c r="P8" s="181">
        <v>1.9</v>
      </c>
      <c r="Q8" s="181">
        <v>0.28999999999999998</v>
      </c>
      <c r="R8" s="181">
        <v>1.9E-2</v>
      </c>
      <c r="S8" s="181">
        <v>4.9000000000000004</v>
      </c>
      <c r="T8" s="181">
        <v>6</v>
      </c>
      <c r="U8" s="181">
        <v>0.31</v>
      </c>
      <c r="V8" s="181">
        <v>20.399999999999999</v>
      </c>
      <c r="W8" s="181">
        <v>0.31</v>
      </c>
      <c r="X8" s="181">
        <v>0.23</v>
      </c>
      <c r="Y8" s="181">
        <v>0.113</v>
      </c>
      <c r="Z8" s="181">
        <v>0.67</v>
      </c>
      <c r="AA8" s="181">
        <v>0.12</v>
      </c>
      <c r="AB8" s="181">
        <v>0.04</v>
      </c>
      <c r="AC8" s="181">
        <v>0.02</v>
      </c>
      <c r="AD8" s="181">
        <v>1.04</v>
      </c>
      <c r="AE8" s="181">
        <v>0.22</v>
      </c>
      <c r="AF8" s="181">
        <v>8.9</v>
      </c>
      <c r="AG8" s="99"/>
      <c r="AH8" s="99"/>
    </row>
    <row r="9" spans="1:34" customFormat="1" x14ac:dyDescent="0.3">
      <c r="A9" s="181" t="s">
        <v>370</v>
      </c>
      <c r="B9" s="181" t="s">
        <v>335</v>
      </c>
      <c r="C9" s="181" t="s">
        <v>371</v>
      </c>
      <c r="D9" s="181">
        <v>9</v>
      </c>
      <c r="E9" s="181">
        <v>2</v>
      </c>
      <c r="F9" s="181" t="s">
        <v>125</v>
      </c>
      <c r="G9" s="181">
        <v>2</v>
      </c>
      <c r="H9" s="181" t="s">
        <v>20</v>
      </c>
      <c r="I9" s="181" t="s">
        <v>339</v>
      </c>
      <c r="J9" s="181">
        <v>5</v>
      </c>
      <c r="K9" s="181">
        <v>2.5</v>
      </c>
      <c r="L9" s="181">
        <v>0.9</v>
      </c>
      <c r="M9" s="181">
        <v>13</v>
      </c>
      <c r="N9" s="181">
        <v>17</v>
      </c>
      <c r="O9" s="181">
        <v>15</v>
      </c>
      <c r="P9" s="181">
        <v>4.5</v>
      </c>
      <c r="Q9" s="181">
        <v>0.48</v>
      </c>
      <c r="R9" s="181">
        <v>3.4000000000000002E-2</v>
      </c>
      <c r="S9" s="181">
        <v>5</v>
      </c>
      <c r="T9" s="181">
        <v>5.8</v>
      </c>
      <c r="U9" s="181">
        <v>0.42</v>
      </c>
      <c r="V9" s="181">
        <v>11.8</v>
      </c>
      <c r="W9" s="181">
        <v>0.4</v>
      </c>
      <c r="X9" s="181">
        <v>0.49</v>
      </c>
      <c r="Y9" s="181">
        <v>5.8000000000000003E-2</v>
      </c>
      <c r="Z9" s="181">
        <v>1.35</v>
      </c>
      <c r="AA9" s="181">
        <v>0.11</v>
      </c>
      <c r="AB9" s="181">
        <v>0.05</v>
      </c>
      <c r="AC9" s="181">
        <v>0.02</v>
      </c>
      <c r="AD9" s="181">
        <v>0.95</v>
      </c>
      <c r="AE9" s="181">
        <v>0.17</v>
      </c>
      <c r="AF9" s="181">
        <v>7.2</v>
      </c>
      <c r="AG9" s="99"/>
      <c r="AH9" s="99"/>
    </row>
    <row r="10" spans="1:34" customFormat="1" x14ac:dyDescent="0.3">
      <c r="A10" s="181" t="s">
        <v>372</v>
      </c>
      <c r="B10" s="181" t="s">
        <v>335</v>
      </c>
      <c r="C10" s="181" t="s">
        <v>373</v>
      </c>
      <c r="D10" s="181">
        <v>27</v>
      </c>
      <c r="E10" s="181">
        <v>2</v>
      </c>
      <c r="F10" s="181" t="s">
        <v>125</v>
      </c>
      <c r="G10" s="181">
        <v>3</v>
      </c>
      <c r="H10" s="181" t="s">
        <v>20</v>
      </c>
      <c r="I10" s="181" t="s">
        <v>339</v>
      </c>
      <c r="J10" s="181" t="s">
        <v>289</v>
      </c>
      <c r="K10" s="181">
        <v>2.5</v>
      </c>
      <c r="L10" s="181">
        <v>0.9</v>
      </c>
      <c r="M10" s="181">
        <v>4</v>
      </c>
      <c r="N10" s="181">
        <v>15</v>
      </c>
      <c r="O10" s="181">
        <v>15</v>
      </c>
      <c r="P10" s="181">
        <v>1.3</v>
      </c>
      <c r="Q10" s="181">
        <v>0.18</v>
      </c>
      <c r="R10" s="181">
        <v>1.7000000000000001E-2</v>
      </c>
      <c r="S10" s="181">
        <v>5</v>
      </c>
      <c r="T10" s="181">
        <v>5.9</v>
      </c>
      <c r="U10" s="181">
        <v>0.25</v>
      </c>
      <c r="V10" s="181">
        <v>6.3</v>
      </c>
      <c r="W10" s="181">
        <v>0.2</v>
      </c>
      <c r="X10" s="181">
        <v>0.1</v>
      </c>
      <c r="Y10" s="181">
        <v>6.7000000000000004E-2</v>
      </c>
      <c r="Z10" s="181">
        <v>0.41</v>
      </c>
      <c r="AA10" s="181">
        <v>7.0000000000000007E-2</v>
      </c>
      <c r="AB10" s="181">
        <v>0.04</v>
      </c>
      <c r="AC10" s="181">
        <v>0.02</v>
      </c>
      <c r="AD10" s="181">
        <v>0.91</v>
      </c>
      <c r="AE10" s="181">
        <v>0.16</v>
      </c>
      <c r="AF10" s="181">
        <v>7.9</v>
      </c>
      <c r="AG10" s="99"/>
      <c r="AH10" s="99"/>
    </row>
    <row r="11" spans="1:34" s="187" customFormat="1" x14ac:dyDescent="0.3">
      <c r="A11" s="188" t="s">
        <v>374</v>
      </c>
      <c r="B11" s="188" t="s">
        <v>335</v>
      </c>
      <c r="C11" s="188" t="s">
        <v>375</v>
      </c>
      <c r="D11" s="188">
        <v>21</v>
      </c>
      <c r="E11" s="188">
        <v>2</v>
      </c>
      <c r="F11" s="188" t="s">
        <v>125</v>
      </c>
      <c r="G11" s="188">
        <v>4</v>
      </c>
      <c r="H11" s="188" t="s">
        <v>20</v>
      </c>
      <c r="I11" s="188" t="s">
        <v>339</v>
      </c>
      <c r="J11" s="188" t="s">
        <v>289</v>
      </c>
      <c r="K11" s="188">
        <v>2.5</v>
      </c>
      <c r="L11" s="188">
        <v>0.9</v>
      </c>
      <c r="M11" s="188">
        <v>11</v>
      </c>
      <c r="N11" s="188">
        <v>18</v>
      </c>
      <c r="O11" s="188">
        <v>14</v>
      </c>
      <c r="P11" s="188">
        <v>4</v>
      </c>
      <c r="Q11" s="188">
        <v>0.3</v>
      </c>
      <c r="R11" s="188">
        <v>3.2000000000000001E-2</v>
      </c>
      <c r="S11" s="188">
        <v>5.0999999999999996</v>
      </c>
      <c r="T11" s="188">
        <v>6</v>
      </c>
      <c r="U11" s="188">
        <v>0.44</v>
      </c>
      <c r="V11" s="188">
        <v>16.8</v>
      </c>
      <c r="W11" s="188">
        <v>0.42</v>
      </c>
      <c r="X11" s="188">
        <v>0.34</v>
      </c>
      <c r="Y11" s="188">
        <v>8.6999999999999994E-2</v>
      </c>
      <c r="Z11" s="188">
        <v>0.7</v>
      </c>
      <c r="AA11" s="188">
        <v>0.08</v>
      </c>
      <c r="AB11" s="188">
        <v>0.03</v>
      </c>
      <c r="AC11" s="188">
        <v>0.02</v>
      </c>
      <c r="AD11" s="188">
        <v>1.67</v>
      </c>
      <c r="AE11" s="188">
        <v>0.17</v>
      </c>
      <c r="AF11" s="188">
        <v>11.5</v>
      </c>
      <c r="AG11" s="189"/>
      <c r="AH11" s="189"/>
    </row>
    <row r="12" spans="1:34" customFormat="1" x14ac:dyDescent="0.3">
      <c r="A12" s="181" t="s">
        <v>376</v>
      </c>
      <c r="B12" s="181" t="s">
        <v>335</v>
      </c>
      <c r="C12" s="181" t="s">
        <v>377</v>
      </c>
      <c r="D12" s="181">
        <v>4</v>
      </c>
      <c r="E12" s="181">
        <v>3</v>
      </c>
      <c r="F12" s="181" t="s">
        <v>126</v>
      </c>
      <c r="G12" s="181">
        <v>1</v>
      </c>
      <c r="H12" s="181" t="s">
        <v>20</v>
      </c>
      <c r="I12" s="181" t="s">
        <v>292</v>
      </c>
      <c r="J12" s="181">
        <v>5</v>
      </c>
      <c r="K12" s="181">
        <v>2.5</v>
      </c>
      <c r="L12" s="181">
        <v>0.9</v>
      </c>
      <c r="M12" s="181">
        <v>4</v>
      </c>
      <c r="N12" s="181">
        <v>15</v>
      </c>
      <c r="O12" s="181">
        <v>19</v>
      </c>
      <c r="P12" s="181">
        <v>5.0999999999999996</v>
      </c>
      <c r="Q12" s="181">
        <v>0.24</v>
      </c>
      <c r="R12" s="181">
        <v>1.7000000000000001E-2</v>
      </c>
      <c r="S12" s="181">
        <v>4.8</v>
      </c>
      <c r="T12" s="181">
        <v>5.7</v>
      </c>
      <c r="U12" s="181">
        <v>0.66</v>
      </c>
      <c r="V12" s="181">
        <v>19.100000000000001</v>
      </c>
      <c r="W12" s="181">
        <v>0.26</v>
      </c>
      <c r="X12" s="181">
        <v>0.22</v>
      </c>
      <c r="Y12" s="181">
        <v>0.129</v>
      </c>
      <c r="Z12" s="181">
        <v>0.46</v>
      </c>
      <c r="AA12" s="181">
        <v>0.08</v>
      </c>
      <c r="AB12" s="181">
        <v>0.04</v>
      </c>
      <c r="AC12" s="181">
        <v>0.02</v>
      </c>
      <c r="AD12" s="181">
        <v>1.68</v>
      </c>
      <c r="AE12" s="181">
        <v>0.22</v>
      </c>
      <c r="AF12" s="181">
        <v>15.6</v>
      </c>
      <c r="AG12" s="99"/>
      <c r="AH12" s="99"/>
    </row>
    <row r="13" spans="1:34" customFormat="1" x14ac:dyDescent="0.3">
      <c r="A13" s="181" t="s">
        <v>378</v>
      </c>
      <c r="B13" s="181" t="s">
        <v>335</v>
      </c>
      <c r="C13" s="181" t="s">
        <v>379</v>
      </c>
      <c r="D13" s="181">
        <v>11</v>
      </c>
      <c r="E13" s="181">
        <v>3</v>
      </c>
      <c r="F13" s="181" t="s">
        <v>126</v>
      </c>
      <c r="G13" s="181">
        <v>2</v>
      </c>
      <c r="H13" s="181" t="s">
        <v>20</v>
      </c>
      <c r="I13" s="181" t="s">
        <v>285</v>
      </c>
      <c r="J13" s="181" t="s">
        <v>289</v>
      </c>
      <c r="K13" s="181">
        <v>2.5</v>
      </c>
      <c r="L13" s="181">
        <v>0.9</v>
      </c>
      <c r="M13" s="181">
        <v>7</v>
      </c>
      <c r="N13" s="181">
        <v>9</v>
      </c>
      <c r="O13" s="181">
        <v>14</v>
      </c>
      <c r="P13" s="181">
        <v>4.4000000000000004</v>
      </c>
      <c r="Q13" s="181">
        <v>0.32</v>
      </c>
      <c r="R13" s="181">
        <v>2.5999999999999999E-2</v>
      </c>
      <c r="S13" s="181">
        <v>5</v>
      </c>
      <c r="T13" s="181">
        <v>5.8</v>
      </c>
      <c r="U13" s="181">
        <v>0.38</v>
      </c>
      <c r="V13" s="181">
        <v>8</v>
      </c>
      <c r="W13" s="181">
        <v>0.25</v>
      </c>
      <c r="X13" s="181">
        <v>0.23</v>
      </c>
      <c r="Y13" s="181">
        <v>8.7999999999999995E-2</v>
      </c>
      <c r="Z13" s="181">
        <v>0.83</v>
      </c>
      <c r="AA13" s="181">
        <v>0.08</v>
      </c>
      <c r="AB13" s="181">
        <v>0.02</v>
      </c>
      <c r="AC13" s="181">
        <v>0.01</v>
      </c>
      <c r="AD13" s="181">
        <v>1.08</v>
      </c>
      <c r="AE13" s="181">
        <v>0.2</v>
      </c>
      <c r="AF13" s="181">
        <v>8.5</v>
      </c>
      <c r="AG13" s="99"/>
      <c r="AH13" s="99"/>
    </row>
    <row r="14" spans="1:34" customFormat="1" x14ac:dyDescent="0.3">
      <c r="A14" s="181" t="s">
        <v>380</v>
      </c>
      <c r="B14" s="181" t="s">
        <v>335</v>
      </c>
      <c r="C14" s="181" t="s">
        <v>381</v>
      </c>
      <c r="D14" s="181">
        <v>22</v>
      </c>
      <c r="E14" s="181">
        <v>3</v>
      </c>
      <c r="F14" s="181" t="s">
        <v>126</v>
      </c>
      <c r="G14" s="181">
        <v>3</v>
      </c>
      <c r="H14" s="181" t="s">
        <v>20</v>
      </c>
      <c r="I14" s="181" t="s">
        <v>285</v>
      </c>
      <c r="J14" s="181">
        <v>5</v>
      </c>
      <c r="K14" s="181">
        <v>2.5</v>
      </c>
      <c r="L14" s="181">
        <v>0.9</v>
      </c>
      <c r="M14" s="181">
        <v>7</v>
      </c>
      <c r="N14" s="181">
        <v>15</v>
      </c>
      <c r="O14" s="181">
        <v>14</v>
      </c>
      <c r="P14" s="181">
        <v>4.3</v>
      </c>
      <c r="Q14" s="181">
        <v>0.25</v>
      </c>
      <c r="R14" s="181">
        <v>2.5000000000000001E-2</v>
      </c>
      <c r="S14" s="181">
        <v>4.9000000000000004</v>
      </c>
      <c r="T14" s="181">
        <v>5.7</v>
      </c>
      <c r="U14" s="181">
        <v>0.33</v>
      </c>
      <c r="V14" s="181">
        <v>8.4</v>
      </c>
      <c r="W14" s="181">
        <v>0.31</v>
      </c>
      <c r="X14" s="181">
        <v>0.12</v>
      </c>
      <c r="Y14" s="181">
        <v>0.123</v>
      </c>
      <c r="Z14" s="181">
        <v>0.63</v>
      </c>
      <c r="AA14" s="181">
        <v>0.05</v>
      </c>
      <c r="AB14" s="181">
        <v>0.03</v>
      </c>
      <c r="AC14" s="181">
        <v>0.01</v>
      </c>
      <c r="AD14" s="181">
        <v>1.26</v>
      </c>
      <c r="AE14" s="181">
        <v>0.23</v>
      </c>
      <c r="AF14" s="181">
        <v>10.1</v>
      </c>
      <c r="AG14" s="99"/>
      <c r="AH14" s="99"/>
    </row>
    <row r="15" spans="1:34" s="187" customFormat="1" x14ac:dyDescent="0.3">
      <c r="A15" s="188" t="s">
        <v>382</v>
      </c>
      <c r="B15" s="188" t="s">
        <v>335</v>
      </c>
      <c r="C15" s="188" t="s">
        <v>383</v>
      </c>
      <c r="D15" s="188">
        <v>16</v>
      </c>
      <c r="E15" s="188">
        <v>3</v>
      </c>
      <c r="F15" s="188" t="s">
        <v>126</v>
      </c>
      <c r="G15" s="188">
        <v>4</v>
      </c>
      <c r="H15" s="188" t="s">
        <v>20</v>
      </c>
      <c r="I15" s="188" t="s">
        <v>293</v>
      </c>
      <c r="J15" s="188" t="s">
        <v>384</v>
      </c>
      <c r="K15" s="188">
        <v>3</v>
      </c>
      <c r="L15" s="188">
        <v>0.9</v>
      </c>
      <c r="M15" s="188">
        <v>11</v>
      </c>
      <c r="N15" s="188">
        <v>24</v>
      </c>
      <c r="O15" s="188">
        <v>36</v>
      </c>
      <c r="P15" s="188">
        <v>16.5</v>
      </c>
      <c r="Q15" s="188">
        <v>0.42</v>
      </c>
      <c r="R15" s="188">
        <v>5.3999999999999999E-2</v>
      </c>
      <c r="S15" s="188">
        <v>4.4000000000000004</v>
      </c>
      <c r="T15" s="188">
        <v>5</v>
      </c>
      <c r="U15" s="188">
        <v>0.45</v>
      </c>
      <c r="V15" s="188">
        <v>84.7</v>
      </c>
      <c r="W15" s="188">
        <v>0.96</v>
      </c>
      <c r="X15" s="188">
        <v>0.1</v>
      </c>
      <c r="Y15" s="188">
        <v>0.35</v>
      </c>
      <c r="Z15" s="188">
        <v>0.8</v>
      </c>
      <c r="AA15" s="188">
        <v>0.12</v>
      </c>
      <c r="AB15" s="188">
        <v>7.0000000000000007E-2</v>
      </c>
      <c r="AC15" s="188">
        <v>0.08</v>
      </c>
      <c r="AD15" s="188">
        <v>4.6500000000000004</v>
      </c>
      <c r="AE15" s="188">
        <v>0.31</v>
      </c>
      <c r="AF15" s="188">
        <v>20</v>
      </c>
      <c r="AG15" s="189"/>
      <c r="AH15" s="189"/>
    </row>
    <row r="16" spans="1:34" customFormat="1" x14ac:dyDescent="0.3">
      <c r="A16" s="181" t="s">
        <v>385</v>
      </c>
      <c r="B16" s="181" t="s">
        <v>335</v>
      </c>
      <c r="C16" s="181" t="s">
        <v>386</v>
      </c>
      <c r="D16" s="181">
        <v>7</v>
      </c>
      <c r="E16" s="181">
        <v>4</v>
      </c>
      <c r="F16" s="181" t="s">
        <v>127</v>
      </c>
      <c r="G16" s="181">
        <v>1</v>
      </c>
      <c r="H16" s="181" t="s">
        <v>20</v>
      </c>
      <c r="I16" s="181" t="s">
        <v>288</v>
      </c>
      <c r="J16" s="181" t="s">
        <v>289</v>
      </c>
      <c r="K16" s="181">
        <v>2.5</v>
      </c>
      <c r="L16" s="181">
        <v>0.9</v>
      </c>
      <c r="M16" s="181">
        <v>7</v>
      </c>
      <c r="N16" s="181">
        <v>15</v>
      </c>
      <c r="O16" s="181">
        <v>19</v>
      </c>
      <c r="P16" s="181">
        <v>3.9</v>
      </c>
      <c r="Q16" s="181">
        <v>0.31</v>
      </c>
      <c r="R16" s="181">
        <v>2.9000000000000001E-2</v>
      </c>
      <c r="S16" s="181">
        <v>5.2</v>
      </c>
      <c r="T16" s="181">
        <v>6.1</v>
      </c>
      <c r="U16" s="181">
        <v>0.34</v>
      </c>
      <c r="V16" s="181">
        <v>11.2</v>
      </c>
      <c r="W16" s="181">
        <v>0.33</v>
      </c>
      <c r="X16" s="181">
        <v>0.31</v>
      </c>
      <c r="Y16" s="181">
        <v>6.4000000000000001E-2</v>
      </c>
      <c r="Z16" s="181">
        <v>0.83</v>
      </c>
      <c r="AA16" s="181">
        <v>0.14000000000000001</v>
      </c>
      <c r="AB16" s="181">
        <v>0.04</v>
      </c>
      <c r="AC16" s="181">
        <v>0.02</v>
      </c>
      <c r="AD16" s="181">
        <v>1.51</v>
      </c>
      <c r="AE16" s="181">
        <v>0.2</v>
      </c>
      <c r="AF16" s="181">
        <v>12.8</v>
      </c>
      <c r="AG16" s="99"/>
      <c r="AH16" s="99"/>
    </row>
    <row r="17" spans="1:34" customFormat="1" x14ac:dyDescent="0.3">
      <c r="A17" s="181" t="s">
        <v>387</v>
      </c>
      <c r="B17" s="181" t="s">
        <v>335</v>
      </c>
      <c r="C17" s="181" t="s">
        <v>388</v>
      </c>
      <c r="D17" s="181">
        <v>12</v>
      </c>
      <c r="E17" s="181">
        <v>4</v>
      </c>
      <c r="F17" s="181" t="s">
        <v>127</v>
      </c>
      <c r="G17" s="181">
        <v>2</v>
      </c>
      <c r="H17" s="181" t="s">
        <v>20</v>
      </c>
      <c r="I17" s="181" t="s">
        <v>339</v>
      </c>
      <c r="J17" s="181">
        <v>5</v>
      </c>
      <c r="K17" s="181">
        <v>2.5</v>
      </c>
      <c r="L17" s="181">
        <v>0.9</v>
      </c>
      <c r="M17" s="181">
        <v>5</v>
      </c>
      <c r="N17" s="181">
        <v>24</v>
      </c>
      <c r="O17" s="181">
        <v>17</v>
      </c>
      <c r="P17" s="181">
        <v>2.5</v>
      </c>
      <c r="Q17" s="181">
        <v>0.18</v>
      </c>
      <c r="R17" s="181">
        <v>2.5000000000000001E-2</v>
      </c>
      <c r="S17" s="181">
        <v>4.8</v>
      </c>
      <c r="T17" s="181">
        <v>5.5</v>
      </c>
      <c r="U17" s="181">
        <v>0.33</v>
      </c>
      <c r="V17" s="181">
        <v>12.6</v>
      </c>
      <c r="W17" s="181">
        <v>0.23</v>
      </c>
      <c r="X17" s="181">
        <v>0.23</v>
      </c>
      <c r="Y17" s="181">
        <v>0.09</v>
      </c>
      <c r="Z17" s="181">
        <v>0.43</v>
      </c>
      <c r="AA17" s="181">
        <v>0.04</v>
      </c>
      <c r="AB17" s="181">
        <v>0.03</v>
      </c>
      <c r="AC17" s="181">
        <v>0.01</v>
      </c>
      <c r="AD17" s="181">
        <v>2</v>
      </c>
      <c r="AE17" s="181">
        <v>0.15</v>
      </c>
      <c r="AF17" s="181">
        <v>9.5</v>
      </c>
      <c r="AG17" s="99"/>
      <c r="AH17" s="99"/>
    </row>
    <row r="18" spans="1:34" customFormat="1" x14ac:dyDescent="0.3">
      <c r="A18" s="181" t="s">
        <v>389</v>
      </c>
      <c r="B18" s="181" t="s">
        <v>335</v>
      </c>
      <c r="C18" s="181" t="s">
        <v>390</v>
      </c>
      <c r="D18" s="181">
        <v>25</v>
      </c>
      <c r="E18" s="181">
        <v>4</v>
      </c>
      <c r="F18" s="181" t="s">
        <v>127</v>
      </c>
      <c r="G18" s="181">
        <v>3</v>
      </c>
      <c r="H18" s="181" t="s">
        <v>20</v>
      </c>
      <c r="I18" s="181" t="s">
        <v>339</v>
      </c>
      <c r="J18" s="181" t="s">
        <v>289</v>
      </c>
      <c r="K18" s="181">
        <v>2.5</v>
      </c>
      <c r="L18" s="181">
        <v>1</v>
      </c>
      <c r="M18" s="181">
        <v>6</v>
      </c>
      <c r="N18" s="181">
        <v>12</v>
      </c>
      <c r="O18" s="181">
        <v>21</v>
      </c>
      <c r="P18" s="181">
        <v>1.9</v>
      </c>
      <c r="Q18" s="181">
        <v>0.28999999999999998</v>
      </c>
      <c r="R18" s="181">
        <v>2.3E-2</v>
      </c>
      <c r="S18" s="181">
        <v>5.0999999999999996</v>
      </c>
      <c r="T18" s="181">
        <v>6</v>
      </c>
      <c r="U18" s="181">
        <v>0.34</v>
      </c>
      <c r="V18" s="181">
        <v>10.7</v>
      </c>
      <c r="W18" s="181">
        <v>0.2</v>
      </c>
      <c r="X18" s="181">
        <v>0.16</v>
      </c>
      <c r="Y18" s="181">
        <v>8.3000000000000004E-2</v>
      </c>
      <c r="Z18" s="181">
        <v>0.69</v>
      </c>
      <c r="AA18" s="181">
        <v>0.13</v>
      </c>
      <c r="AB18" s="181">
        <v>0.04</v>
      </c>
      <c r="AC18" s="181">
        <v>0.01</v>
      </c>
      <c r="AD18" s="181">
        <v>1.26</v>
      </c>
      <c r="AE18" s="181">
        <v>0.19</v>
      </c>
      <c r="AF18" s="181">
        <v>8.5</v>
      </c>
      <c r="AG18" s="99"/>
      <c r="AH18" s="99"/>
    </row>
    <row r="19" spans="1:34" s="187" customFormat="1" x14ac:dyDescent="0.3">
      <c r="A19" s="188" t="s">
        <v>391</v>
      </c>
      <c r="B19" s="188" t="s">
        <v>335</v>
      </c>
      <c r="C19" s="188" t="s">
        <v>392</v>
      </c>
      <c r="D19" s="188">
        <v>17</v>
      </c>
      <c r="E19" s="188">
        <v>4</v>
      </c>
      <c r="F19" s="188" t="s">
        <v>127</v>
      </c>
      <c r="G19" s="188">
        <v>4</v>
      </c>
      <c r="H19" s="188" t="s">
        <v>20</v>
      </c>
      <c r="I19" s="188" t="s">
        <v>339</v>
      </c>
      <c r="J19" s="188">
        <v>5</v>
      </c>
      <c r="K19" s="188">
        <v>2.5</v>
      </c>
      <c r="L19" s="188">
        <v>0.9</v>
      </c>
      <c r="M19" s="188">
        <v>8</v>
      </c>
      <c r="N19" s="188">
        <v>17</v>
      </c>
      <c r="O19" s="188">
        <v>16</v>
      </c>
      <c r="P19" s="188">
        <v>8.1</v>
      </c>
      <c r="Q19" s="188">
        <v>0.23</v>
      </c>
      <c r="R19" s="188">
        <v>4.7E-2</v>
      </c>
      <c r="S19" s="188">
        <v>5.0999999999999996</v>
      </c>
      <c r="T19" s="188">
        <v>5.9</v>
      </c>
      <c r="U19" s="188">
        <v>0.32</v>
      </c>
      <c r="V19" s="188">
        <v>25.3</v>
      </c>
      <c r="W19" s="188">
        <v>0.28000000000000003</v>
      </c>
      <c r="X19" s="188">
        <v>0.14000000000000001</v>
      </c>
      <c r="Y19" s="188">
        <v>7.5999999999999998E-2</v>
      </c>
      <c r="Z19" s="188">
        <v>0.6</v>
      </c>
      <c r="AA19" s="188">
        <v>0.09</v>
      </c>
      <c r="AB19" s="188">
        <v>0.03</v>
      </c>
      <c r="AC19" s="188">
        <v>0.05</v>
      </c>
      <c r="AD19" s="188">
        <v>1.21</v>
      </c>
      <c r="AE19" s="188">
        <v>0.16</v>
      </c>
      <c r="AF19" s="188">
        <v>10.199999999999999</v>
      </c>
      <c r="AG19" s="189"/>
      <c r="AH19" s="189"/>
    </row>
    <row r="20" spans="1:34" customFormat="1" x14ac:dyDescent="0.3">
      <c r="A20" s="181" t="s">
        <v>393</v>
      </c>
      <c r="B20" s="181" t="s">
        <v>335</v>
      </c>
      <c r="C20" s="181" t="s">
        <v>394</v>
      </c>
      <c r="D20" s="181">
        <v>2</v>
      </c>
      <c r="E20" s="181">
        <v>5</v>
      </c>
      <c r="F20" s="181" t="s">
        <v>128</v>
      </c>
      <c r="G20" s="181">
        <v>1</v>
      </c>
      <c r="H20" s="181" t="s">
        <v>20</v>
      </c>
      <c r="I20" s="181" t="s">
        <v>339</v>
      </c>
      <c r="J20" s="181" t="s">
        <v>289</v>
      </c>
      <c r="K20" s="181">
        <v>2.5</v>
      </c>
      <c r="L20" s="181">
        <v>0.9</v>
      </c>
      <c r="M20" s="181">
        <v>6</v>
      </c>
      <c r="N20" s="181">
        <v>12</v>
      </c>
      <c r="O20" s="181">
        <v>16</v>
      </c>
      <c r="P20" s="181">
        <v>3.5</v>
      </c>
      <c r="Q20" s="181">
        <v>0.15</v>
      </c>
      <c r="R20" s="181">
        <v>2.1999999999999999E-2</v>
      </c>
      <c r="S20" s="181">
        <v>5</v>
      </c>
      <c r="T20" s="181">
        <v>5.8</v>
      </c>
      <c r="U20" s="181">
        <v>0.33</v>
      </c>
      <c r="V20" s="181">
        <v>15.1</v>
      </c>
      <c r="W20" s="181">
        <v>0.26</v>
      </c>
      <c r="X20" s="181">
        <v>0.11</v>
      </c>
      <c r="Y20" s="181">
        <v>8.7999999999999995E-2</v>
      </c>
      <c r="Z20" s="181">
        <v>0.48</v>
      </c>
      <c r="AA20" s="181">
        <v>0.1</v>
      </c>
      <c r="AB20" s="181">
        <v>0.02</v>
      </c>
      <c r="AC20" s="181">
        <v>0.04</v>
      </c>
      <c r="AD20" s="181">
        <v>1.1299999999999999</v>
      </c>
      <c r="AE20" s="181">
        <v>0.22</v>
      </c>
      <c r="AF20" s="181">
        <v>12.3</v>
      </c>
      <c r="AG20" s="99"/>
      <c r="AH20" s="99"/>
    </row>
    <row r="21" spans="1:34" customFormat="1" x14ac:dyDescent="0.3">
      <c r="A21" s="181" t="s">
        <v>395</v>
      </c>
      <c r="B21" s="181" t="s">
        <v>335</v>
      </c>
      <c r="C21" s="181" t="s">
        <v>396</v>
      </c>
      <c r="D21" s="181">
        <v>8</v>
      </c>
      <c r="E21" s="181">
        <v>5</v>
      </c>
      <c r="F21" s="181" t="s">
        <v>128</v>
      </c>
      <c r="G21" s="181">
        <v>2</v>
      </c>
      <c r="H21" s="181" t="s">
        <v>20</v>
      </c>
      <c r="I21" s="181" t="s">
        <v>339</v>
      </c>
      <c r="J21" s="181" t="s">
        <v>289</v>
      </c>
      <c r="K21" s="181">
        <v>3</v>
      </c>
      <c r="L21" s="181">
        <v>0.9</v>
      </c>
      <c r="M21" s="181">
        <v>4</v>
      </c>
      <c r="N21" s="181">
        <v>15</v>
      </c>
      <c r="O21" s="181">
        <v>14</v>
      </c>
      <c r="P21" s="181">
        <v>4.3</v>
      </c>
      <c r="Q21" s="181">
        <v>0.24</v>
      </c>
      <c r="R21" s="181">
        <v>0.03</v>
      </c>
      <c r="S21" s="181">
        <v>4.9000000000000004</v>
      </c>
      <c r="T21" s="181">
        <v>5.7</v>
      </c>
      <c r="U21" s="181">
        <v>0.32</v>
      </c>
      <c r="V21" s="181">
        <v>13.8</v>
      </c>
      <c r="W21" s="181">
        <v>0.25</v>
      </c>
      <c r="X21" s="181">
        <v>0.13</v>
      </c>
      <c r="Y21" s="181">
        <v>0.104</v>
      </c>
      <c r="Z21" s="181">
        <v>0.65</v>
      </c>
      <c r="AA21" s="181">
        <v>0.09</v>
      </c>
      <c r="AB21" s="181">
        <v>0.03</v>
      </c>
      <c r="AC21" s="181">
        <v>0.02</v>
      </c>
      <c r="AD21" s="181">
        <v>1.85</v>
      </c>
      <c r="AE21" s="181">
        <v>0.19</v>
      </c>
      <c r="AF21" s="181">
        <v>9.3000000000000007</v>
      </c>
      <c r="AG21" s="99"/>
      <c r="AH21" s="99"/>
    </row>
    <row r="22" spans="1:34" customFormat="1" x14ac:dyDescent="0.3">
      <c r="A22" s="181" t="s">
        <v>397</v>
      </c>
      <c r="B22" s="181" t="s">
        <v>335</v>
      </c>
      <c r="C22" s="181" t="s">
        <v>398</v>
      </c>
      <c r="D22" s="181">
        <v>26</v>
      </c>
      <c r="E22" s="181">
        <v>5</v>
      </c>
      <c r="F22" s="181" t="s">
        <v>128</v>
      </c>
      <c r="G22" s="181">
        <v>3</v>
      </c>
      <c r="H22" s="181" t="s">
        <v>20</v>
      </c>
      <c r="I22" s="181" t="s">
        <v>292</v>
      </c>
      <c r="J22" s="181" t="s">
        <v>289</v>
      </c>
      <c r="K22" s="181">
        <v>3</v>
      </c>
      <c r="L22" s="181">
        <v>0.9</v>
      </c>
      <c r="M22" s="181">
        <v>5</v>
      </c>
      <c r="N22" s="181">
        <v>18</v>
      </c>
      <c r="O22" s="181">
        <v>14</v>
      </c>
      <c r="P22" s="181">
        <v>7</v>
      </c>
      <c r="Q22" s="181">
        <v>0.13</v>
      </c>
      <c r="R22" s="181">
        <v>2.9000000000000001E-2</v>
      </c>
      <c r="S22" s="181">
        <v>5.0999999999999996</v>
      </c>
      <c r="T22" s="181">
        <v>5.9</v>
      </c>
      <c r="U22" s="181">
        <v>0.19</v>
      </c>
      <c r="V22" s="181">
        <v>13.5</v>
      </c>
      <c r="W22" s="181">
        <v>0.37</v>
      </c>
      <c r="X22" s="181">
        <v>0.14000000000000001</v>
      </c>
      <c r="Y22" s="181">
        <v>7.3999999999999996E-2</v>
      </c>
      <c r="Z22" s="181">
        <v>0.47</v>
      </c>
      <c r="AA22" s="181">
        <v>0.06</v>
      </c>
      <c r="AB22" s="181">
        <v>0.03</v>
      </c>
      <c r="AC22" s="181">
        <v>8.9999999999999993E-3</v>
      </c>
      <c r="AD22" s="181">
        <v>1.1599999999999999</v>
      </c>
      <c r="AE22" s="181">
        <v>0.12</v>
      </c>
      <c r="AF22" s="181">
        <v>14.3</v>
      </c>
      <c r="AG22" s="99"/>
      <c r="AH22" s="99"/>
    </row>
    <row r="23" spans="1:34" s="187" customFormat="1" x14ac:dyDescent="0.3">
      <c r="A23" s="188" t="s">
        <v>399</v>
      </c>
      <c r="B23" s="188" t="s">
        <v>335</v>
      </c>
      <c r="C23" s="188" t="s">
        <v>400</v>
      </c>
      <c r="D23" s="188">
        <v>18</v>
      </c>
      <c r="E23" s="188">
        <v>5</v>
      </c>
      <c r="F23" s="188" t="s">
        <v>128</v>
      </c>
      <c r="G23" s="188">
        <v>4</v>
      </c>
      <c r="H23" s="188" t="s">
        <v>20</v>
      </c>
      <c r="I23" s="188" t="s">
        <v>339</v>
      </c>
      <c r="J23" s="188" t="s">
        <v>289</v>
      </c>
      <c r="K23" s="188">
        <v>3</v>
      </c>
      <c r="L23" s="188">
        <v>0.9</v>
      </c>
      <c r="M23" s="188">
        <v>8</v>
      </c>
      <c r="N23" s="188">
        <v>20</v>
      </c>
      <c r="O23" s="188">
        <v>14</v>
      </c>
      <c r="P23" s="188">
        <v>4.0999999999999996</v>
      </c>
      <c r="Q23" s="188">
        <v>0.2</v>
      </c>
      <c r="R23" s="188">
        <v>4.2999999999999997E-2</v>
      </c>
      <c r="S23" s="188">
        <v>5</v>
      </c>
      <c r="T23" s="188">
        <v>5.8</v>
      </c>
      <c r="U23" s="188">
        <v>0.31</v>
      </c>
      <c r="V23" s="188">
        <v>19.5</v>
      </c>
      <c r="W23" s="188">
        <v>0.23</v>
      </c>
      <c r="X23" s="188">
        <v>0.14000000000000001</v>
      </c>
      <c r="Y23" s="188">
        <v>9.1999999999999998E-2</v>
      </c>
      <c r="Z23" s="188">
        <v>0.67</v>
      </c>
      <c r="AA23" s="188">
        <v>0.06</v>
      </c>
      <c r="AB23" s="188">
        <v>0.02</v>
      </c>
      <c r="AC23" s="188">
        <v>0.04</v>
      </c>
      <c r="AD23" s="188">
        <v>1.59</v>
      </c>
      <c r="AE23" s="188">
        <v>0.23</v>
      </c>
      <c r="AF23" s="188">
        <v>12.2</v>
      </c>
      <c r="AG23" s="189"/>
      <c r="AH23" s="189"/>
    </row>
    <row r="24" spans="1:34" customFormat="1" x14ac:dyDescent="0.3">
      <c r="A24" s="181"/>
      <c r="B24" s="181"/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  <c r="Y24" s="181"/>
      <c r="Z24" s="181"/>
      <c r="AA24" s="181"/>
      <c r="AB24" s="181"/>
      <c r="AC24" s="181"/>
      <c r="AD24" s="181"/>
      <c r="AE24" s="181"/>
      <c r="AF24" s="181"/>
      <c r="AG24" s="99"/>
      <c r="AH24" s="99"/>
    </row>
    <row r="25" spans="1:34" ht="15" thickBot="1" x14ac:dyDescent="0.35">
      <c r="L25" s="176" t="s">
        <v>313</v>
      </c>
      <c r="M25" s="176" t="s">
        <v>314</v>
      </c>
      <c r="N25" s="176" t="s">
        <v>315</v>
      </c>
      <c r="O25" s="176" t="s">
        <v>316</v>
      </c>
      <c r="P25" s="176" t="s">
        <v>317</v>
      </c>
      <c r="Q25" s="176" t="s">
        <v>318</v>
      </c>
      <c r="R25" s="176" t="s">
        <v>319</v>
      </c>
      <c r="S25" s="176" t="s">
        <v>271</v>
      </c>
      <c r="T25" s="176" t="s">
        <v>272</v>
      </c>
      <c r="U25" s="176" t="s">
        <v>320</v>
      </c>
      <c r="V25" s="176" t="s">
        <v>321</v>
      </c>
      <c r="W25" s="176" t="s">
        <v>322</v>
      </c>
      <c r="X25" s="176" t="s">
        <v>323</v>
      </c>
      <c r="Y25" s="176" t="s">
        <v>324</v>
      </c>
      <c r="Z25" s="176" t="s">
        <v>325</v>
      </c>
      <c r="AA25" s="176" t="s">
        <v>326</v>
      </c>
      <c r="AB25" s="176" t="s">
        <v>327</v>
      </c>
      <c r="AC25" s="176" t="s">
        <v>328</v>
      </c>
      <c r="AD25" s="176" t="s">
        <v>329</v>
      </c>
      <c r="AE25" s="176" t="s">
        <v>330</v>
      </c>
      <c r="AF25" s="176" t="s">
        <v>283</v>
      </c>
    </row>
    <row r="26" spans="1:34" x14ac:dyDescent="0.3">
      <c r="J26" s="450" t="s">
        <v>359</v>
      </c>
      <c r="K26" t="s">
        <v>121</v>
      </c>
      <c r="L26" s="23">
        <f>STDEV(L4:L7)/SQRT(4)</f>
        <v>0</v>
      </c>
      <c r="M26" s="23">
        <f t="shared" ref="M26:AF26" si="0">STDEV(M4:M7)/SQRT(4)</f>
        <v>0.625</v>
      </c>
      <c r="N26" s="23">
        <f t="shared" si="0"/>
        <v>2.2079402165819619</v>
      </c>
      <c r="O26" s="23">
        <f t="shared" si="0"/>
        <v>3.6770685788183681</v>
      </c>
      <c r="P26" s="23">
        <f t="shared" si="0"/>
        <v>0.90989926182334402</v>
      </c>
      <c r="Q26" s="23">
        <f t="shared" si="0"/>
        <v>1.1792476415070596E-2</v>
      </c>
      <c r="R26" s="23">
        <f t="shared" si="0"/>
        <v>2.4409697526461341E-3</v>
      </c>
      <c r="S26" s="23">
        <f t="shared" si="0"/>
        <v>0.11726039399558563</v>
      </c>
      <c r="T26" s="23">
        <f t="shared" si="0"/>
        <v>0.11365151414154859</v>
      </c>
      <c r="U26" s="23">
        <f t="shared" si="0"/>
        <v>5.1981567245835719E-2</v>
      </c>
      <c r="V26" s="23">
        <f t="shared" si="0"/>
        <v>6.3225950632104668</v>
      </c>
      <c r="W26" s="23">
        <f t="shared" si="0"/>
        <v>6.9312096106427634E-2</v>
      </c>
      <c r="X26" s="23">
        <f t="shared" si="0"/>
        <v>6.7465268842568191E-2</v>
      </c>
      <c r="Y26" s="23">
        <f t="shared" si="0"/>
        <v>2.3437305554748985E-2</v>
      </c>
      <c r="Z26" s="23">
        <f t="shared" si="0"/>
        <v>0.11786954299846368</v>
      </c>
      <c r="AA26" s="23">
        <f t="shared" si="0"/>
        <v>1.1365151414154865E-2</v>
      </c>
      <c r="AB26" s="23">
        <f t="shared" si="0"/>
        <v>8.8975652100260934E-3</v>
      </c>
      <c r="AC26" s="23">
        <f t="shared" si="0"/>
        <v>1.299038105676658E-2</v>
      </c>
      <c r="AD26" s="23">
        <f t="shared" si="0"/>
        <v>0.40950681720007209</v>
      </c>
      <c r="AE26" s="23">
        <f t="shared" si="0"/>
        <v>2.4748737341529204E-2</v>
      </c>
      <c r="AF26" s="23">
        <f t="shared" si="0"/>
        <v>6.6249331757636138</v>
      </c>
    </row>
    <row r="27" spans="1:34" x14ac:dyDescent="0.3">
      <c r="J27" s="451"/>
      <c r="K27" t="s">
        <v>125</v>
      </c>
      <c r="L27" s="23">
        <f>STDEV(L8:L11)/SQRT(4)</f>
        <v>2.4999999999999994E-2</v>
      </c>
      <c r="M27" s="23">
        <f t="shared" ref="M27:AF27" si="1">STDEV(M8:M11)/SQRT(4)</f>
        <v>2.1015867021530821</v>
      </c>
      <c r="N27" s="23">
        <f t="shared" si="1"/>
        <v>0.8539125638299665</v>
      </c>
      <c r="O27" s="23">
        <f t="shared" si="1"/>
        <v>0.25</v>
      </c>
      <c r="P27" s="23">
        <f t="shared" si="1"/>
        <v>0.78142498040438924</v>
      </c>
      <c r="Q27" s="23">
        <f t="shared" si="1"/>
        <v>6.2098711741871072E-2</v>
      </c>
      <c r="R27" s="23">
        <f t="shared" si="1"/>
        <v>4.3684474740270486E-3</v>
      </c>
      <c r="S27" s="23">
        <f t="shared" si="1"/>
        <v>4.0824829046386159E-2</v>
      </c>
      <c r="T27" s="23">
        <f t="shared" si="1"/>
        <v>4.7871355387816929E-2</v>
      </c>
      <c r="U27" s="23">
        <f t="shared" si="1"/>
        <v>4.5184805705753166E-2</v>
      </c>
      <c r="V27" s="23">
        <f t="shared" si="1"/>
        <v>3.0660438679183963</v>
      </c>
      <c r="W27" s="23">
        <f t="shared" si="1"/>
        <v>5.0228643886398881E-2</v>
      </c>
      <c r="X27" s="23">
        <f t="shared" si="1"/>
        <v>8.2764726786234269E-2</v>
      </c>
      <c r="Y27" s="23">
        <f t="shared" si="1"/>
        <v>1.2195456804345891E-2</v>
      </c>
      <c r="Z27" s="23">
        <f t="shared" si="1"/>
        <v>0.20005728346317883</v>
      </c>
      <c r="AA27" s="23">
        <f t="shared" si="1"/>
        <v>1.1902380714238084E-2</v>
      </c>
      <c r="AB27" s="23">
        <f t="shared" si="1"/>
        <v>4.0824829046386263E-3</v>
      </c>
      <c r="AC27" s="23">
        <f t="shared" si="1"/>
        <v>0</v>
      </c>
      <c r="AD27" s="23">
        <f t="shared" si="1"/>
        <v>0.17792203348658089</v>
      </c>
      <c r="AE27" s="23">
        <f t="shared" si="1"/>
        <v>1.3540064007726539E-2</v>
      </c>
      <c r="AF27" s="23">
        <f t="shared" si="1"/>
        <v>0.94196160572852949</v>
      </c>
    </row>
    <row r="28" spans="1:34" x14ac:dyDescent="0.3">
      <c r="J28" s="451"/>
      <c r="K28" t="s">
        <v>126</v>
      </c>
      <c r="L28" s="23">
        <f>STDEV(L12:L15)/SQRT(4)</f>
        <v>0</v>
      </c>
      <c r="M28" s="23">
        <f t="shared" ref="M28:AF28" si="2">STDEV(M12:M15)/SQRT(4)</f>
        <v>1.4361406616345072</v>
      </c>
      <c r="N28" s="23">
        <f t="shared" si="2"/>
        <v>3.0923292192132452</v>
      </c>
      <c r="O28" s="23">
        <f t="shared" si="2"/>
        <v>5.2181574014844232</v>
      </c>
      <c r="P28" s="23">
        <f t="shared" si="2"/>
        <v>2.9803173768353375</v>
      </c>
      <c r="Q28" s="23">
        <f t="shared" si="2"/>
        <v>4.1508031351374236E-2</v>
      </c>
      <c r="R28" s="23">
        <f t="shared" si="2"/>
        <v>8.0880570390339506E-3</v>
      </c>
      <c r="S28" s="23">
        <f t="shared" si="2"/>
        <v>0.13149778198382911</v>
      </c>
      <c r="T28" s="23">
        <f t="shared" si="2"/>
        <v>0.18484227510682363</v>
      </c>
      <c r="U28" s="23">
        <f t="shared" si="2"/>
        <v>7.262919523166976E-2</v>
      </c>
      <c r="V28" s="23">
        <f t="shared" si="2"/>
        <v>18.397123869416834</v>
      </c>
      <c r="W28" s="23">
        <f t="shared" si="2"/>
        <v>0.17216755404740655</v>
      </c>
      <c r="X28" s="23">
        <f t="shared" si="2"/>
        <v>3.3509948771471815E-2</v>
      </c>
      <c r="Y28" s="23">
        <f t="shared" si="2"/>
        <v>5.9853292864024348E-2</v>
      </c>
      <c r="Z28" s="23">
        <f t="shared" si="2"/>
        <v>8.5537516135709202E-2</v>
      </c>
      <c r="AA28" s="23">
        <f t="shared" si="2"/>
        <v>1.4361406616345065E-2</v>
      </c>
      <c r="AB28" s="23">
        <f t="shared" si="2"/>
        <v>1.0801234497346435E-2</v>
      </c>
      <c r="AC28" s="23">
        <f t="shared" si="2"/>
        <v>1.6832508230603463E-2</v>
      </c>
      <c r="AD28" s="23">
        <f t="shared" si="2"/>
        <v>0.83699238347789062</v>
      </c>
      <c r="AE28" s="23">
        <f t="shared" si="2"/>
        <v>2.4152294576982408E-2</v>
      </c>
      <c r="AF28" s="23">
        <f t="shared" si="2"/>
        <v>2.6332805901891008</v>
      </c>
    </row>
    <row r="29" spans="1:34" x14ac:dyDescent="0.3">
      <c r="J29" s="451"/>
      <c r="K29" t="s">
        <v>127</v>
      </c>
      <c r="L29" s="23">
        <f>STDEV(L16:L19)/SQRT(4)</f>
        <v>2.4999999999999994E-2</v>
      </c>
      <c r="M29" s="23">
        <f t="shared" ref="M29:AF29" si="3">STDEV(M16:M19)/SQRT(4)</f>
        <v>0.6454972243679028</v>
      </c>
      <c r="N29" s="23">
        <f t="shared" si="3"/>
        <v>2.5495097567963922</v>
      </c>
      <c r="O29" s="23">
        <f t="shared" si="3"/>
        <v>1.1086778913041726</v>
      </c>
      <c r="P29" s="23">
        <f t="shared" si="3"/>
        <v>1.3976170195491089</v>
      </c>
      <c r="Q29" s="23">
        <f t="shared" si="3"/>
        <v>2.9545163168726411E-2</v>
      </c>
      <c r="R29" s="23">
        <f t="shared" si="3"/>
        <v>5.4772255750516587E-3</v>
      </c>
      <c r="S29" s="23">
        <f t="shared" si="3"/>
        <v>8.6602540378443907E-2</v>
      </c>
      <c r="T29" s="23">
        <f t="shared" si="3"/>
        <v>0.13149778198382911</v>
      </c>
      <c r="U29" s="23">
        <f t="shared" si="3"/>
        <v>4.7871355387816951E-3</v>
      </c>
      <c r="V29" s="23">
        <f t="shared" si="3"/>
        <v>3.4733509276585735</v>
      </c>
      <c r="W29" s="23">
        <f t="shared" si="3"/>
        <v>2.8577380332470377E-2</v>
      </c>
      <c r="X29" s="23">
        <f t="shared" si="3"/>
        <v>3.8514066694304488E-2</v>
      </c>
      <c r="Y29" s="23">
        <f t="shared" si="3"/>
        <v>5.5433894565208438E-3</v>
      </c>
      <c r="Z29" s="23">
        <f t="shared" si="3"/>
        <v>8.3802844024929463E-2</v>
      </c>
      <c r="AA29" s="23">
        <f t="shared" si="3"/>
        <v>2.2730302828309755E-2</v>
      </c>
      <c r="AB29" s="23">
        <f t="shared" si="3"/>
        <v>2.8867513459481294E-3</v>
      </c>
      <c r="AC29" s="23">
        <f t="shared" si="3"/>
        <v>9.4648472430004585E-3</v>
      </c>
      <c r="AD29" s="23">
        <f t="shared" si="3"/>
        <v>0.18067004916882787</v>
      </c>
      <c r="AE29" s="23">
        <f t="shared" si="3"/>
        <v>1.1902380714237963E-2</v>
      </c>
      <c r="AF29" s="23">
        <f t="shared" si="3"/>
        <v>0.91878543015584779</v>
      </c>
    </row>
    <row r="30" spans="1:34" ht="15" thickBot="1" x14ac:dyDescent="0.35">
      <c r="J30" s="452"/>
      <c r="K30" t="s">
        <v>128</v>
      </c>
      <c r="L30" s="183">
        <f>STDEV(L20:L23)/SQRT(4)</f>
        <v>0</v>
      </c>
      <c r="M30" s="183">
        <f t="shared" ref="M30:AF30" si="4">STDEV(M20:M23)/SQRT(4)</f>
        <v>0.8539125638299665</v>
      </c>
      <c r="N30" s="183">
        <f t="shared" si="4"/>
        <v>1.75</v>
      </c>
      <c r="O30" s="183">
        <f t="shared" si="4"/>
        <v>0.5</v>
      </c>
      <c r="P30" s="183">
        <f t="shared" si="4"/>
        <v>0.77714756213561831</v>
      </c>
      <c r="Q30" s="183">
        <f t="shared" si="4"/>
        <v>2.4832774042918931E-2</v>
      </c>
      <c r="R30" s="183">
        <f t="shared" si="4"/>
        <v>4.3779751788545632E-3</v>
      </c>
      <c r="S30" s="183">
        <f t="shared" si="4"/>
        <v>4.0824829046386159E-2</v>
      </c>
      <c r="T30" s="183">
        <f t="shared" si="4"/>
        <v>4.0824829046386339E-2</v>
      </c>
      <c r="U30" s="183">
        <f t="shared" si="4"/>
        <v>3.2755406678389207E-2</v>
      </c>
      <c r="V30" s="183">
        <f t="shared" si="4"/>
        <v>1.3858661551535236</v>
      </c>
      <c r="W30" s="183">
        <f t="shared" si="4"/>
        <v>3.1457643480294749E-2</v>
      </c>
      <c r="X30" s="183">
        <f t="shared" si="4"/>
        <v>7.0710678118654779E-3</v>
      </c>
      <c r="Y30" s="183">
        <f t="shared" si="4"/>
        <v>6.1846584384264982E-3</v>
      </c>
      <c r="Z30" s="183">
        <f t="shared" si="4"/>
        <v>5.3599595769620208E-2</v>
      </c>
      <c r="AA30" s="183">
        <f t="shared" si="4"/>
        <v>1.0307764064044144E-2</v>
      </c>
      <c r="AB30" s="183">
        <f t="shared" si="4"/>
        <v>2.8867513459481199E-3</v>
      </c>
      <c r="AC30" s="183">
        <f t="shared" si="4"/>
        <v>7.6960487697692471E-3</v>
      </c>
      <c r="AD30" s="183">
        <f t="shared" si="4"/>
        <v>0.17437387992471842</v>
      </c>
      <c r="AE30" s="183">
        <f t="shared" si="4"/>
        <v>2.4832774042918882E-2</v>
      </c>
      <c r="AF30" s="183">
        <f t="shared" si="4"/>
        <v>1.0290570117021276</v>
      </c>
    </row>
  </sheetData>
  <mergeCells count="2">
    <mergeCell ref="A1:AH1"/>
    <mergeCell ref="J26:J3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C2608-21F7-4E97-9A57-B741F4B87249}">
  <sheetPr codeName="Sheet13"/>
  <dimension ref="A1:FM169"/>
  <sheetViews>
    <sheetView topLeftCell="U1" zoomScaleNormal="100" workbookViewId="0">
      <selection activeCell="Y41" sqref="Y41"/>
    </sheetView>
  </sheetViews>
  <sheetFormatPr defaultColWidth="11.6640625" defaultRowHeight="14.4" x14ac:dyDescent="0.3"/>
  <cols>
    <col min="1" max="1" width="15.6640625" style="99" customWidth="1"/>
    <col min="2" max="2" width="15.44140625" style="99" customWidth="1"/>
    <col min="3" max="5" width="21.109375" style="99" customWidth="1"/>
    <col min="6" max="6" width="16.33203125" style="99" customWidth="1"/>
    <col min="7" max="7" width="30.5546875" style="99" customWidth="1"/>
    <col min="8" max="8" width="12.33203125" style="99" customWidth="1"/>
    <col min="9" max="9" width="18.44140625" style="99" customWidth="1"/>
    <col min="10" max="10" width="15.6640625" style="99" customWidth="1"/>
    <col min="11" max="11" width="27" style="99" customWidth="1"/>
    <col min="12" max="12" width="19.6640625" style="99" customWidth="1"/>
    <col min="13" max="13" width="21.88671875" style="99" customWidth="1"/>
    <col min="14" max="14" width="21.33203125" style="99" customWidth="1"/>
    <col min="15" max="15" width="16.88671875" style="99" customWidth="1"/>
    <col min="16" max="16" width="21.33203125" style="99" customWidth="1"/>
    <col min="17" max="17" width="18.33203125" style="99" customWidth="1"/>
    <col min="18" max="18" width="14.109375" style="99" customWidth="1"/>
    <col min="19" max="19" width="17.109375" style="99" customWidth="1"/>
    <col min="20" max="20" width="14.109375" style="99" customWidth="1"/>
    <col min="21" max="21" width="18.44140625" style="99" customWidth="1"/>
    <col min="22" max="22" width="18.33203125" style="99" customWidth="1"/>
    <col min="23" max="23" width="15.88671875" style="99" customWidth="1"/>
    <col min="24" max="24" width="15.33203125" style="99" customWidth="1"/>
    <col min="25" max="25" width="18.44140625" style="99" customWidth="1"/>
    <col min="26" max="26" width="17.88671875" style="99" customWidth="1"/>
    <col min="27" max="27" width="17" style="99" customWidth="1"/>
    <col min="28" max="28" width="14.88671875" style="99" customWidth="1"/>
    <col min="29" max="29" width="17.109375" style="99" customWidth="1"/>
    <col min="30" max="30" width="16.109375" style="99" customWidth="1"/>
    <col min="31" max="31" width="13.109375" style="99" customWidth="1"/>
    <col min="32" max="32" width="18.88671875" style="99" customWidth="1"/>
    <col min="33" max="33" width="18" style="99" customWidth="1"/>
    <col min="34" max="16384" width="11.6640625" style="99"/>
  </cols>
  <sheetData>
    <row r="1" spans="1:34" ht="31.5" customHeight="1" x14ac:dyDescent="0.3">
      <c r="A1" s="454" t="s">
        <v>305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  <c r="R1" s="454"/>
      <c r="S1" s="454"/>
      <c r="T1" s="454"/>
      <c r="U1" s="454"/>
      <c r="V1" s="454"/>
      <c r="W1" s="454"/>
      <c r="X1" s="454"/>
      <c r="Y1" s="454"/>
      <c r="Z1" s="454"/>
      <c r="AA1" s="454"/>
      <c r="AB1" s="454"/>
      <c r="AC1" s="454"/>
      <c r="AD1" s="454"/>
      <c r="AE1" s="454"/>
      <c r="AF1" s="454"/>
      <c r="AG1" s="454"/>
      <c r="AH1" s="454"/>
    </row>
    <row r="2" spans="1:34" s="190" customFormat="1" ht="24.75" customHeight="1" x14ac:dyDescent="0.3">
      <c r="A2" s="176" t="s">
        <v>306</v>
      </c>
      <c r="B2" s="176" t="s">
        <v>307</v>
      </c>
      <c r="C2" s="176" t="s">
        <v>308</v>
      </c>
      <c r="D2" s="176" t="s">
        <v>401</v>
      </c>
      <c r="E2" s="176" t="s">
        <v>112</v>
      </c>
      <c r="F2" s="176" t="s">
        <v>113</v>
      </c>
      <c r="G2" s="176" t="s">
        <v>402</v>
      </c>
      <c r="H2" s="176" t="s">
        <v>114</v>
      </c>
      <c r="I2" s="176" t="s">
        <v>9</v>
      </c>
      <c r="J2" s="176" t="s">
        <v>261</v>
      </c>
      <c r="K2" s="176" t="s">
        <v>224</v>
      </c>
      <c r="L2" s="176" t="s">
        <v>263</v>
      </c>
      <c r="M2" s="176" t="s">
        <v>313</v>
      </c>
      <c r="N2" s="176" t="s">
        <v>314</v>
      </c>
      <c r="O2" s="176" t="s">
        <v>315</v>
      </c>
      <c r="P2" s="176" t="s">
        <v>316</v>
      </c>
      <c r="Q2" s="176" t="s">
        <v>317</v>
      </c>
      <c r="R2" s="176" t="s">
        <v>318</v>
      </c>
      <c r="S2" s="176" t="s">
        <v>319</v>
      </c>
      <c r="T2" s="176" t="s">
        <v>271</v>
      </c>
      <c r="U2" s="176" t="s">
        <v>272</v>
      </c>
      <c r="V2" s="176" t="s">
        <v>320</v>
      </c>
      <c r="W2" s="176" t="s">
        <v>321</v>
      </c>
      <c r="X2" s="176" t="s">
        <v>322</v>
      </c>
      <c r="Y2" s="176" t="s">
        <v>323</v>
      </c>
      <c r="Z2" s="176" t="s">
        <v>324</v>
      </c>
      <c r="AA2" s="176" t="s">
        <v>325</v>
      </c>
      <c r="AB2" s="176" t="s">
        <v>326</v>
      </c>
      <c r="AC2" s="176" t="s">
        <v>327</v>
      </c>
      <c r="AD2" s="176" t="s">
        <v>328</v>
      </c>
      <c r="AE2" s="176" t="s">
        <v>329</v>
      </c>
      <c r="AF2" s="176" t="s">
        <v>330</v>
      </c>
      <c r="AG2" s="176" t="s">
        <v>283</v>
      </c>
    </row>
    <row r="3" spans="1:34" s="186" customFormat="1" x14ac:dyDescent="0.3">
      <c r="A3" s="185"/>
      <c r="B3" s="185"/>
      <c r="C3" s="185"/>
      <c r="D3" s="185"/>
      <c r="E3" s="185"/>
      <c r="F3" s="185"/>
      <c r="G3" s="185"/>
      <c r="H3" s="185"/>
      <c r="I3" s="185"/>
      <c r="J3" s="185"/>
      <c r="K3" s="185" t="s">
        <v>13</v>
      </c>
      <c r="L3" s="185"/>
      <c r="M3" s="185" t="s">
        <v>331</v>
      </c>
      <c r="N3" s="185" t="s">
        <v>331</v>
      </c>
      <c r="O3" s="185" t="s">
        <v>331</v>
      </c>
      <c r="P3" s="185" t="s">
        <v>331</v>
      </c>
      <c r="Q3" s="185" t="s">
        <v>331</v>
      </c>
      <c r="R3" s="185" t="s">
        <v>13</v>
      </c>
      <c r="S3" s="185" t="s">
        <v>332</v>
      </c>
      <c r="T3" s="185"/>
      <c r="U3" s="185"/>
      <c r="V3" s="185" t="s">
        <v>331</v>
      </c>
      <c r="W3" s="185" t="s">
        <v>331</v>
      </c>
      <c r="X3" s="185" t="s">
        <v>331</v>
      </c>
      <c r="Y3" s="185" t="s">
        <v>331</v>
      </c>
      <c r="Z3" s="185" t="s">
        <v>333</v>
      </c>
      <c r="AA3" s="185" t="s">
        <v>333</v>
      </c>
      <c r="AB3" s="185" t="s">
        <v>333</v>
      </c>
      <c r="AC3" s="185" t="s">
        <v>333</v>
      </c>
      <c r="AD3" s="185" t="s">
        <v>333</v>
      </c>
      <c r="AE3" s="185" t="s">
        <v>331</v>
      </c>
      <c r="AF3" s="185" t="s">
        <v>331</v>
      </c>
      <c r="AG3" s="185"/>
    </row>
    <row r="4" spans="1:34" s="192" customFormat="1" hidden="1" x14ac:dyDescent="0.3">
      <c r="A4" s="191" t="s">
        <v>403</v>
      </c>
      <c r="B4" s="191" t="s">
        <v>335</v>
      </c>
      <c r="C4" s="191" t="s">
        <v>404</v>
      </c>
      <c r="D4" s="191" t="s">
        <v>405</v>
      </c>
      <c r="E4" s="191" t="s">
        <v>406</v>
      </c>
      <c r="F4" s="191" t="s">
        <v>407</v>
      </c>
      <c r="G4" s="191" t="s">
        <v>408</v>
      </c>
      <c r="H4" s="191">
        <v>1</v>
      </c>
      <c r="I4" s="191" t="s">
        <v>18</v>
      </c>
      <c r="J4" s="191" t="s">
        <v>285</v>
      </c>
      <c r="K4" s="191" t="s">
        <v>289</v>
      </c>
      <c r="L4" s="191" t="s">
        <v>409</v>
      </c>
      <c r="M4" s="191">
        <v>34</v>
      </c>
      <c r="N4" s="191">
        <v>52</v>
      </c>
      <c r="O4" s="191">
        <v>21</v>
      </c>
      <c r="P4" s="191">
        <v>68</v>
      </c>
      <c r="Q4" s="191">
        <v>61</v>
      </c>
      <c r="R4" s="191">
        <v>1.03</v>
      </c>
      <c r="S4" s="191">
        <v>0.152</v>
      </c>
      <c r="T4" s="191">
        <v>6.4</v>
      </c>
      <c r="U4" s="191">
        <v>6.9</v>
      </c>
      <c r="V4" s="191">
        <v>0.66</v>
      </c>
      <c r="W4" s="191">
        <v>11.4</v>
      </c>
      <c r="X4" s="191">
        <v>1.34</v>
      </c>
      <c r="Y4" s="191">
        <v>1.4</v>
      </c>
      <c r="Z4" s="191">
        <v>3.4000000000000002E-2</v>
      </c>
      <c r="AA4" s="191">
        <v>3.74</v>
      </c>
      <c r="AB4" s="191">
        <v>0.41</v>
      </c>
      <c r="AC4" s="191">
        <v>0.12</v>
      </c>
      <c r="AD4" s="191">
        <v>0.08</v>
      </c>
      <c r="AE4" s="191">
        <v>0.3</v>
      </c>
      <c r="AF4" s="191">
        <v>0.32</v>
      </c>
      <c r="AG4" s="191">
        <v>14</v>
      </c>
    </row>
    <row r="5" spans="1:34" s="192" customFormat="1" hidden="1" x14ac:dyDescent="0.3">
      <c r="A5" s="191" t="s">
        <v>410</v>
      </c>
      <c r="B5" s="191" t="s">
        <v>335</v>
      </c>
      <c r="C5" s="191" t="s">
        <v>411</v>
      </c>
      <c r="D5" s="191" t="s">
        <v>405</v>
      </c>
      <c r="E5" s="191" t="s">
        <v>412</v>
      </c>
      <c r="F5" s="191" t="s">
        <v>407</v>
      </c>
      <c r="G5" s="191" t="s">
        <v>408</v>
      </c>
      <c r="H5" s="191">
        <v>2</v>
      </c>
      <c r="I5" s="191" t="s">
        <v>18</v>
      </c>
      <c r="J5" s="191" t="s">
        <v>288</v>
      </c>
      <c r="K5" s="191" t="s">
        <v>289</v>
      </c>
      <c r="L5" s="191" t="s">
        <v>409</v>
      </c>
      <c r="M5" s="191">
        <v>41</v>
      </c>
      <c r="N5" s="191">
        <v>19</v>
      </c>
      <c r="O5" s="191">
        <v>17</v>
      </c>
      <c r="P5" s="191">
        <v>49</v>
      </c>
      <c r="Q5" s="191">
        <v>76.099999999999994</v>
      </c>
      <c r="R5" s="191">
        <v>0.6</v>
      </c>
      <c r="S5" s="191">
        <v>0.115</v>
      </c>
      <c r="T5" s="191">
        <v>6.3</v>
      </c>
      <c r="U5" s="191">
        <v>6.8</v>
      </c>
      <c r="V5" s="191">
        <v>0.57999999999999996</v>
      </c>
      <c r="W5" s="191">
        <v>10.3</v>
      </c>
      <c r="X5" s="191">
        <v>1.35</v>
      </c>
      <c r="Y5" s="191">
        <v>1.1599999999999999</v>
      </c>
      <c r="Z5" s="191">
        <v>1.9E-2</v>
      </c>
      <c r="AA5" s="191">
        <v>2.33</v>
      </c>
      <c r="AB5" s="191">
        <v>0.2</v>
      </c>
      <c r="AC5" s="191">
        <v>0.12</v>
      </c>
      <c r="AD5" s="191">
        <v>0.03</v>
      </c>
      <c r="AE5" s="191">
        <v>0.21</v>
      </c>
      <c r="AF5" s="191">
        <v>0.19</v>
      </c>
      <c r="AG5" s="191">
        <v>10.4</v>
      </c>
    </row>
    <row r="6" spans="1:34" s="192" customFormat="1" hidden="1" x14ac:dyDescent="0.3">
      <c r="A6" s="191" t="s">
        <v>413</v>
      </c>
      <c r="B6" s="191" t="s">
        <v>335</v>
      </c>
      <c r="C6" s="191" t="s">
        <v>414</v>
      </c>
      <c r="D6" s="191" t="s">
        <v>405</v>
      </c>
      <c r="E6" s="191" t="s">
        <v>415</v>
      </c>
      <c r="F6" s="191" t="s">
        <v>407</v>
      </c>
      <c r="G6" s="191" t="s">
        <v>408</v>
      </c>
      <c r="H6" s="191">
        <v>3</v>
      </c>
      <c r="I6" s="191" t="s">
        <v>18</v>
      </c>
      <c r="J6" s="191" t="s">
        <v>288</v>
      </c>
      <c r="K6" s="191" t="s">
        <v>416</v>
      </c>
      <c r="L6" s="191" t="s">
        <v>409</v>
      </c>
      <c r="M6" s="191">
        <v>5</v>
      </c>
      <c r="N6" s="191">
        <v>26</v>
      </c>
      <c r="O6" s="191">
        <v>18</v>
      </c>
      <c r="P6" s="191">
        <v>41</v>
      </c>
      <c r="Q6" s="191">
        <v>6.1</v>
      </c>
      <c r="R6" s="191">
        <v>1.8</v>
      </c>
      <c r="S6" s="191">
        <v>7.2999999999999995E-2</v>
      </c>
      <c r="T6" s="191">
        <v>6.3</v>
      </c>
      <c r="U6" s="191">
        <v>6.9</v>
      </c>
      <c r="V6" s="191">
        <v>0.47</v>
      </c>
      <c r="W6" s="191">
        <v>9.4</v>
      </c>
      <c r="X6" s="191">
        <v>1.9</v>
      </c>
      <c r="Y6" s="191">
        <v>1.17</v>
      </c>
      <c r="Z6" s="191">
        <v>1.9E-2</v>
      </c>
      <c r="AA6" s="191">
        <v>2.19</v>
      </c>
      <c r="AB6" s="191">
        <v>0.27</v>
      </c>
      <c r="AC6" s="191">
        <v>0.12</v>
      </c>
      <c r="AD6" s="191">
        <v>0.05</v>
      </c>
      <c r="AE6" s="191">
        <v>0.35</v>
      </c>
      <c r="AF6" s="191">
        <v>0.23</v>
      </c>
      <c r="AG6" s="191">
        <v>11.2</v>
      </c>
    </row>
    <row r="7" spans="1:34" s="192" customFormat="1" hidden="1" x14ac:dyDescent="0.3">
      <c r="A7" s="191" t="s">
        <v>417</v>
      </c>
      <c r="B7" s="191" t="s">
        <v>335</v>
      </c>
      <c r="C7" s="191" t="s">
        <v>418</v>
      </c>
      <c r="D7" s="191" t="s">
        <v>405</v>
      </c>
      <c r="E7" s="191" t="s">
        <v>419</v>
      </c>
      <c r="F7" s="191" t="s">
        <v>407</v>
      </c>
      <c r="G7" s="191" t="s">
        <v>408</v>
      </c>
      <c r="H7" s="191">
        <v>4</v>
      </c>
      <c r="I7" s="191" t="s">
        <v>18</v>
      </c>
      <c r="J7" s="191" t="s">
        <v>285</v>
      </c>
      <c r="K7" s="191" t="s">
        <v>289</v>
      </c>
      <c r="L7" s="191" t="s">
        <v>409</v>
      </c>
      <c r="M7" s="191">
        <v>4</v>
      </c>
      <c r="N7" s="191">
        <v>47</v>
      </c>
      <c r="O7" s="191">
        <v>20</v>
      </c>
      <c r="P7" s="191">
        <v>53</v>
      </c>
      <c r="Q7" s="191">
        <v>12.2</v>
      </c>
      <c r="R7" s="191">
        <v>1.1299999999999999</v>
      </c>
      <c r="S7" s="191">
        <v>0.107</v>
      </c>
      <c r="T7" s="191">
        <v>6.4</v>
      </c>
      <c r="U7" s="191">
        <v>6.9</v>
      </c>
      <c r="V7" s="191">
        <v>0.52</v>
      </c>
      <c r="W7" s="191">
        <v>9.9</v>
      </c>
      <c r="X7" s="191">
        <v>2.42</v>
      </c>
      <c r="Y7" s="191">
        <v>1.33</v>
      </c>
      <c r="Z7" s="191">
        <v>3.5999999999999997E-2</v>
      </c>
      <c r="AA7" s="191">
        <v>3.07</v>
      </c>
      <c r="AB7" s="191">
        <v>0.43</v>
      </c>
      <c r="AC7" s="191">
        <v>0.17</v>
      </c>
      <c r="AD7" s="191">
        <v>0.12</v>
      </c>
      <c r="AE7" s="191">
        <v>0.49</v>
      </c>
      <c r="AF7" s="191">
        <v>0.3</v>
      </c>
      <c r="AG7" s="191">
        <v>10</v>
      </c>
    </row>
    <row r="8" spans="1:34" s="194" customFormat="1" hidden="1" x14ac:dyDescent="0.3">
      <c r="A8" s="193" t="s">
        <v>420</v>
      </c>
      <c r="B8" s="193" t="s">
        <v>335</v>
      </c>
      <c r="C8" s="193" t="s">
        <v>421</v>
      </c>
      <c r="D8" s="193" t="s">
        <v>405</v>
      </c>
      <c r="E8" s="193" t="s">
        <v>406</v>
      </c>
      <c r="F8" s="193" t="s">
        <v>422</v>
      </c>
      <c r="G8" s="193" t="s">
        <v>408</v>
      </c>
      <c r="H8" s="193">
        <v>1</v>
      </c>
      <c r="I8" s="193" t="s">
        <v>18</v>
      </c>
      <c r="J8" s="193" t="s">
        <v>285</v>
      </c>
      <c r="K8" s="193" t="s">
        <v>384</v>
      </c>
      <c r="L8" s="193" t="s">
        <v>409</v>
      </c>
      <c r="M8" s="193">
        <v>6</v>
      </c>
      <c r="N8" s="193">
        <v>40</v>
      </c>
      <c r="O8" s="193">
        <v>20</v>
      </c>
      <c r="P8" s="193">
        <v>77</v>
      </c>
      <c r="Q8" s="193">
        <v>23.1</v>
      </c>
      <c r="R8" s="193">
        <v>1.05</v>
      </c>
      <c r="S8" s="193">
        <v>0.11700000000000001</v>
      </c>
      <c r="T8" s="193">
        <v>6.3</v>
      </c>
      <c r="U8" s="193">
        <v>6.8</v>
      </c>
      <c r="V8" s="193">
        <v>0.52</v>
      </c>
      <c r="W8" s="193">
        <v>12.4</v>
      </c>
      <c r="X8" s="193">
        <v>1.94</v>
      </c>
      <c r="Y8" s="193">
        <v>1.4</v>
      </c>
      <c r="Z8" s="193">
        <v>0.03</v>
      </c>
      <c r="AA8" s="193">
        <v>3.73</v>
      </c>
      <c r="AB8" s="193">
        <v>0.43</v>
      </c>
      <c r="AC8" s="193">
        <v>0.17</v>
      </c>
      <c r="AD8" s="193">
        <v>0.08</v>
      </c>
      <c r="AE8" s="193">
        <v>0.28999999999999998</v>
      </c>
      <c r="AF8" s="193">
        <v>0.34</v>
      </c>
      <c r="AG8" s="193">
        <v>16.600000000000001</v>
      </c>
    </row>
    <row r="9" spans="1:34" s="194" customFormat="1" hidden="1" x14ac:dyDescent="0.3">
      <c r="A9" s="193" t="s">
        <v>423</v>
      </c>
      <c r="B9" s="193" t="s">
        <v>335</v>
      </c>
      <c r="C9" s="193" t="s">
        <v>424</v>
      </c>
      <c r="D9" s="193" t="s">
        <v>405</v>
      </c>
      <c r="E9" s="193" t="s">
        <v>412</v>
      </c>
      <c r="F9" s="193" t="s">
        <v>422</v>
      </c>
      <c r="G9" s="193" t="s">
        <v>408</v>
      </c>
      <c r="H9" s="193">
        <v>2</v>
      </c>
      <c r="I9" s="193" t="s">
        <v>18</v>
      </c>
      <c r="J9" s="193" t="s">
        <v>288</v>
      </c>
      <c r="K9" s="193" t="s">
        <v>289</v>
      </c>
      <c r="L9" s="193" t="s">
        <v>425</v>
      </c>
      <c r="M9" s="193">
        <v>9</v>
      </c>
      <c r="N9" s="193">
        <v>23</v>
      </c>
      <c r="O9" s="193">
        <v>14</v>
      </c>
      <c r="P9" s="193">
        <v>18</v>
      </c>
      <c r="Q9" s="193">
        <v>24.8</v>
      </c>
      <c r="R9" s="193">
        <v>0.66</v>
      </c>
      <c r="S9" s="193">
        <v>0.105</v>
      </c>
      <c r="T9" s="193">
        <v>6.5</v>
      </c>
      <c r="U9" s="193">
        <v>7.2</v>
      </c>
      <c r="V9" s="193">
        <v>0.53</v>
      </c>
      <c r="W9" s="193">
        <v>5.9</v>
      </c>
      <c r="X9" s="193">
        <v>2.52</v>
      </c>
      <c r="Y9" s="193">
        <v>1.18</v>
      </c>
      <c r="Z9" s="193">
        <v>3.1E-2</v>
      </c>
      <c r="AA9" s="193">
        <v>2.78</v>
      </c>
      <c r="AB9" s="193">
        <v>0.22</v>
      </c>
      <c r="AC9" s="193">
        <v>0.05</v>
      </c>
      <c r="AD9" s="193">
        <v>0.04</v>
      </c>
      <c r="AE9" s="193">
        <v>0.28999999999999998</v>
      </c>
      <c r="AF9" s="193">
        <v>0.21</v>
      </c>
      <c r="AG9" s="193">
        <v>4.5</v>
      </c>
    </row>
    <row r="10" spans="1:34" s="194" customFormat="1" hidden="1" x14ac:dyDescent="0.3">
      <c r="A10" s="193" t="s">
        <v>426</v>
      </c>
      <c r="B10" s="193" t="s">
        <v>335</v>
      </c>
      <c r="C10" s="193" t="s">
        <v>427</v>
      </c>
      <c r="D10" s="193" t="s">
        <v>405</v>
      </c>
      <c r="E10" s="193" t="s">
        <v>415</v>
      </c>
      <c r="F10" s="193" t="s">
        <v>422</v>
      </c>
      <c r="G10" s="193" t="s">
        <v>408</v>
      </c>
      <c r="H10" s="193">
        <v>3</v>
      </c>
      <c r="I10" s="193" t="s">
        <v>18</v>
      </c>
      <c r="J10" s="193" t="s">
        <v>285</v>
      </c>
      <c r="K10" s="193" t="s">
        <v>416</v>
      </c>
      <c r="L10" s="193" t="s">
        <v>409</v>
      </c>
      <c r="M10" s="193">
        <v>11</v>
      </c>
      <c r="N10" s="193">
        <v>32</v>
      </c>
      <c r="O10" s="193">
        <v>18</v>
      </c>
      <c r="P10" s="193">
        <v>37</v>
      </c>
      <c r="Q10" s="193">
        <v>119.7</v>
      </c>
      <c r="R10" s="193">
        <v>0.81</v>
      </c>
      <c r="S10" s="193">
        <v>0.16</v>
      </c>
      <c r="T10" s="193">
        <v>6.4</v>
      </c>
      <c r="U10" s="193">
        <v>6.9</v>
      </c>
      <c r="V10" s="193">
        <v>0.57999999999999996</v>
      </c>
      <c r="W10" s="193">
        <v>7.9</v>
      </c>
      <c r="X10" s="193">
        <v>6.68</v>
      </c>
      <c r="Y10" s="193">
        <v>1.27</v>
      </c>
      <c r="Z10" s="193">
        <v>2.5000000000000001E-2</v>
      </c>
      <c r="AA10" s="193">
        <v>3.62</v>
      </c>
      <c r="AB10" s="193">
        <v>0.26</v>
      </c>
      <c r="AC10" s="193">
        <v>0.11</v>
      </c>
      <c r="AD10" s="193">
        <v>0.05</v>
      </c>
      <c r="AE10" s="193">
        <v>0.25</v>
      </c>
      <c r="AF10" s="193">
        <v>0.21</v>
      </c>
      <c r="AG10" s="193">
        <v>7.6</v>
      </c>
    </row>
    <row r="11" spans="1:34" s="194" customFormat="1" hidden="1" x14ac:dyDescent="0.3">
      <c r="A11" s="193" t="s">
        <v>428</v>
      </c>
      <c r="B11" s="193" t="s">
        <v>335</v>
      </c>
      <c r="C11" s="193" t="s">
        <v>429</v>
      </c>
      <c r="D11" s="193" t="s">
        <v>405</v>
      </c>
      <c r="E11" s="193" t="s">
        <v>419</v>
      </c>
      <c r="F11" s="193" t="s">
        <v>422</v>
      </c>
      <c r="G11" s="193" t="s">
        <v>408</v>
      </c>
      <c r="H11" s="193">
        <v>4</v>
      </c>
      <c r="I11" s="193" t="s">
        <v>18</v>
      </c>
      <c r="J11" s="193" t="s">
        <v>285</v>
      </c>
      <c r="K11" s="193" t="s">
        <v>289</v>
      </c>
      <c r="L11" s="193" t="s">
        <v>409</v>
      </c>
      <c r="M11" s="193">
        <v>16</v>
      </c>
      <c r="N11" s="193">
        <v>18</v>
      </c>
      <c r="O11" s="193">
        <v>13</v>
      </c>
      <c r="P11" s="193">
        <v>28</v>
      </c>
      <c r="Q11" s="193">
        <v>6.2</v>
      </c>
      <c r="R11" s="193">
        <v>0.85</v>
      </c>
      <c r="S11" s="193">
        <v>7.0000000000000007E-2</v>
      </c>
      <c r="T11" s="193">
        <v>6.1</v>
      </c>
      <c r="U11" s="193">
        <v>6.7</v>
      </c>
      <c r="V11" s="193">
        <v>0.46</v>
      </c>
      <c r="W11" s="193">
        <v>11.1</v>
      </c>
      <c r="X11" s="193">
        <v>1.89</v>
      </c>
      <c r="Y11" s="193">
        <v>1.07</v>
      </c>
      <c r="Z11" s="193">
        <v>3.7999999999999999E-2</v>
      </c>
      <c r="AA11" s="193">
        <v>2.42</v>
      </c>
      <c r="AB11" s="193">
        <v>0.27</v>
      </c>
      <c r="AC11" s="193">
        <v>0.08</v>
      </c>
      <c r="AD11" s="193">
        <v>0.04</v>
      </c>
      <c r="AE11" s="193">
        <v>0.4</v>
      </c>
      <c r="AF11" s="193">
        <v>0.18</v>
      </c>
      <c r="AG11" s="193">
        <v>5.9</v>
      </c>
    </row>
    <row r="12" spans="1:34" s="196" customFormat="1" hidden="1" x14ac:dyDescent="0.3">
      <c r="A12" s="195" t="s">
        <v>430</v>
      </c>
      <c r="B12" s="195" t="s">
        <v>335</v>
      </c>
      <c r="C12" s="195" t="s">
        <v>431</v>
      </c>
      <c r="D12" s="195" t="s">
        <v>405</v>
      </c>
      <c r="E12" s="195" t="s">
        <v>406</v>
      </c>
      <c r="F12" s="195" t="s">
        <v>432</v>
      </c>
      <c r="G12" s="195" t="s">
        <v>408</v>
      </c>
      <c r="H12" s="195">
        <v>1</v>
      </c>
      <c r="I12" s="195" t="s">
        <v>18</v>
      </c>
      <c r="J12" s="195" t="s">
        <v>288</v>
      </c>
      <c r="K12" s="195" t="s">
        <v>416</v>
      </c>
      <c r="L12" s="195" t="s">
        <v>425</v>
      </c>
      <c r="M12" s="195">
        <v>10</v>
      </c>
      <c r="N12" s="195">
        <v>27</v>
      </c>
      <c r="O12" s="195">
        <v>18</v>
      </c>
      <c r="P12" s="195">
        <v>74</v>
      </c>
      <c r="Q12" s="195">
        <v>21.7</v>
      </c>
      <c r="R12" s="195">
        <v>1.07</v>
      </c>
      <c r="S12" s="195">
        <v>0.113</v>
      </c>
      <c r="T12" s="195">
        <v>6.1</v>
      </c>
      <c r="U12" s="195">
        <v>6.7</v>
      </c>
      <c r="V12" s="195">
        <v>0.42</v>
      </c>
      <c r="W12" s="195">
        <v>14.5</v>
      </c>
      <c r="X12" s="195">
        <v>1.42</v>
      </c>
      <c r="Y12" s="195">
        <v>1.2</v>
      </c>
      <c r="Z12" s="195">
        <v>3.3000000000000002E-2</v>
      </c>
      <c r="AA12" s="195">
        <v>3.03</v>
      </c>
      <c r="AB12" s="195">
        <v>0.37</v>
      </c>
      <c r="AC12" s="195">
        <v>0.14000000000000001</v>
      </c>
      <c r="AD12" s="195">
        <v>7.0000000000000007E-2</v>
      </c>
      <c r="AE12" s="195">
        <v>0.31</v>
      </c>
      <c r="AF12" s="195">
        <v>0.28000000000000003</v>
      </c>
      <c r="AG12" s="195">
        <v>10.9</v>
      </c>
    </row>
    <row r="13" spans="1:34" s="196" customFormat="1" hidden="1" x14ac:dyDescent="0.3">
      <c r="A13" s="195" t="s">
        <v>433</v>
      </c>
      <c r="B13" s="195" t="s">
        <v>335</v>
      </c>
      <c r="C13" s="195" t="s">
        <v>434</v>
      </c>
      <c r="D13" s="195" t="s">
        <v>405</v>
      </c>
      <c r="E13" s="195" t="s">
        <v>412</v>
      </c>
      <c r="F13" s="195" t="s">
        <v>432</v>
      </c>
      <c r="G13" s="195" t="s">
        <v>408</v>
      </c>
      <c r="H13" s="195">
        <v>2</v>
      </c>
      <c r="I13" s="195" t="s">
        <v>18</v>
      </c>
      <c r="J13" s="195" t="s">
        <v>288</v>
      </c>
      <c r="K13" s="195" t="s">
        <v>416</v>
      </c>
      <c r="L13" s="195" t="s">
        <v>425</v>
      </c>
      <c r="M13" s="195">
        <v>5</v>
      </c>
      <c r="N13" s="195">
        <v>22</v>
      </c>
      <c r="O13" s="195">
        <v>14</v>
      </c>
      <c r="P13" s="195">
        <v>41</v>
      </c>
      <c r="Q13" s="195">
        <v>5.9</v>
      </c>
      <c r="R13" s="195">
        <v>0.76</v>
      </c>
      <c r="S13" s="195">
        <v>6.8000000000000005E-2</v>
      </c>
      <c r="T13" s="195">
        <v>6.3</v>
      </c>
      <c r="U13" s="195">
        <v>6.9</v>
      </c>
      <c r="V13" s="195">
        <v>0.57999999999999996</v>
      </c>
      <c r="W13" s="195">
        <v>5.7</v>
      </c>
      <c r="X13" s="195">
        <v>1.71</v>
      </c>
      <c r="Y13" s="195">
        <v>1.44</v>
      </c>
      <c r="Z13" s="195">
        <v>3.1E-2</v>
      </c>
      <c r="AA13" s="195">
        <v>2.3199999999999998</v>
      </c>
      <c r="AB13" s="195">
        <v>0.22</v>
      </c>
      <c r="AC13" s="195">
        <v>0.09</v>
      </c>
      <c r="AD13" s="195">
        <v>0.04</v>
      </c>
      <c r="AE13" s="195">
        <v>0.57999999999999996</v>
      </c>
      <c r="AF13" s="195">
        <v>0.19</v>
      </c>
      <c r="AG13" s="195">
        <v>8.9</v>
      </c>
    </row>
    <row r="14" spans="1:34" s="196" customFormat="1" hidden="1" x14ac:dyDescent="0.3">
      <c r="A14" s="195" t="s">
        <v>435</v>
      </c>
      <c r="B14" s="195" t="s">
        <v>335</v>
      </c>
      <c r="C14" s="195" t="s">
        <v>436</v>
      </c>
      <c r="D14" s="195" t="s">
        <v>405</v>
      </c>
      <c r="E14" s="195" t="s">
        <v>415</v>
      </c>
      <c r="F14" s="195" t="s">
        <v>432</v>
      </c>
      <c r="G14" s="195" t="s">
        <v>408</v>
      </c>
      <c r="H14" s="195">
        <v>3</v>
      </c>
      <c r="I14" s="195" t="s">
        <v>18</v>
      </c>
      <c r="J14" s="195" t="s">
        <v>288</v>
      </c>
      <c r="K14" s="195" t="s">
        <v>289</v>
      </c>
      <c r="L14" s="195" t="s">
        <v>409</v>
      </c>
      <c r="M14" s="195">
        <v>6</v>
      </c>
      <c r="N14" s="195">
        <v>26</v>
      </c>
      <c r="O14" s="195">
        <v>13</v>
      </c>
      <c r="P14" s="195">
        <v>29</v>
      </c>
      <c r="Q14" s="195">
        <v>15.6</v>
      </c>
      <c r="R14" s="195">
        <v>0.64</v>
      </c>
      <c r="S14" s="195">
        <v>7.3999999999999996E-2</v>
      </c>
      <c r="T14" s="195">
        <v>6.2</v>
      </c>
      <c r="U14" s="195">
        <v>6.8</v>
      </c>
      <c r="V14" s="195">
        <v>0.69</v>
      </c>
      <c r="W14" s="195">
        <v>5.2</v>
      </c>
      <c r="X14" s="195">
        <v>2.35</v>
      </c>
      <c r="Y14" s="195">
        <v>1.32</v>
      </c>
      <c r="Z14" s="195">
        <v>4.2000000000000003E-2</v>
      </c>
      <c r="AA14" s="195">
        <v>2.5</v>
      </c>
      <c r="AB14" s="195">
        <v>0.23</v>
      </c>
      <c r="AC14" s="195">
        <v>0.06</v>
      </c>
      <c r="AD14" s="195">
        <v>0.03</v>
      </c>
      <c r="AE14" s="195">
        <v>0.4</v>
      </c>
      <c r="AF14" s="195">
        <v>0.14000000000000001</v>
      </c>
      <c r="AG14" s="195">
        <v>9.9</v>
      </c>
    </row>
    <row r="15" spans="1:34" s="196" customFormat="1" hidden="1" x14ac:dyDescent="0.3">
      <c r="A15" s="195" t="s">
        <v>437</v>
      </c>
      <c r="B15" s="195" t="s">
        <v>335</v>
      </c>
      <c r="C15" s="195" t="s">
        <v>438</v>
      </c>
      <c r="D15" s="195" t="s">
        <v>405</v>
      </c>
      <c r="E15" s="195" t="s">
        <v>419</v>
      </c>
      <c r="F15" s="195" t="s">
        <v>432</v>
      </c>
      <c r="G15" s="195" t="s">
        <v>408</v>
      </c>
      <c r="H15" s="195">
        <v>4</v>
      </c>
      <c r="I15" s="195" t="s">
        <v>18</v>
      </c>
      <c r="J15" s="195" t="s">
        <v>288</v>
      </c>
      <c r="K15" s="195" t="s">
        <v>416</v>
      </c>
      <c r="L15" s="195" t="s">
        <v>425</v>
      </c>
      <c r="M15" s="195">
        <v>4</v>
      </c>
      <c r="N15" s="195">
        <v>24</v>
      </c>
      <c r="O15" s="195">
        <v>16</v>
      </c>
      <c r="P15" s="195">
        <v>39</v>
      </c>
      <c r="Q15" s="195">
        <v>9</v>
      </c>
      <c r="R15" s="195">
        <v>1.2</v>
      </c>
      <c r="S15" s="195">
        <v>8.2000000000000003E-2</v>
      </c>
      <c r="T15" s="195">
        <v>6.3</v>
      </c>
      <c r="U15" s="195">
        <v>6.9</v>
      </c>
      <c r="V15" s="195">
        <v>0.61</v>
      </c>
      <c r="W15" s="195">
        <v>7.1</v>
      </c>
      <c r="X15" s="195">
        <v>2.0699999999999998</v>
      </c>
      <c r="Y15" s="195">
        <v>1.35</v>
      </c>
      <c r="Z15" s="195">
        <v>4.3999999999999997E-2</v>
      </c>
      <c r="AA15" s="195">
        <v>2.86</v>
      </c>
      <c r="AB15" s="195">
        <v>0.27</v>
      </c>
      <c r="AC15" s="195">
        <v>7.0000000000000007E-2</v>
      </c>
      <c r="AD15" s="195">
        <v>0.04</v>
      </c>
      <c r="AE15" s="195">
        <v>0.78</v>
      </c>
      <c r="AF15" s="195">
        <v>0.22</v>
      </c>
      <c r="AG15" s="195">
        <v>7.2</v>
      </c>
    </row>
    <row r="16" spans="1:34" x14ac:dyDescent="0.3">
      <c r="A16" s="181" t="s">
        <v>439</v>
      </c>
      <c r="B16" s="181" t="s">
        <v>335</v>
      </c>
      <c r="C16" s="181" t="s">
        <v>439</v>
      </c>
      <c r="D16" s="181" t="s">
        <v>405</v>
      </c>
      <c r="E16" s="181" t="s">
        <v>406</v>
      </c>
      <c r="F16" s="181" t="s">
        <v>440</v>
      </c>
      <c r="G16" s="181" t="s">
        <v>408</v>
      </c>
      <c r="H16" s="181">
        <v>1</v>
      </c>
      <c r="I16" s="181" t="s">
        <v>441</v>
      </c>
      <c r="J16" s="181" t="s">
        <v>285</v>
      </c>
      <c r="K16" s="197" t="s">
        <v>289</v>
      </c>
      <c r="L16" s="198">
        <v>2</v>
      </c>
      <c r="M16" s="198">
        <f t="shared" ref="M16:AF19" si="0">AVERAGE(M4,M8,M12)</f>
        <v>16.666666666666668</v>
      </c>
      <c r="N16" s="198">
        <f t="shared" si="0"/>
        <v>39.666666666666664</v>
      </c>
      <c r="O16" s="198">
        <f t="shared" si="0"/>
        <v>19.666666666666668</v>
      </c>
      <c r="P16" s="198">
        <f t="shared" si="0"/>
        <v>73</v>
      </c>
      <c r="Q16" s="198">
        <f t="shared" si="0"/>
        <v>35.266666666666666</v>
      </c>
      <c r="R16" s="198">
        <f t="shared" si="0"/>
        <v>1.05</v>
      </c>
      <c r="S16" s="198">
        <f t="shared" si="0"/>
        <v>0.12733333333333333</v>
      </c>
      <c r="T16" s="198">
        <f t="shared" si="0"/>
        <v>6.2666666666666657</v>
      </c>
      <c r="U16" s="198">
        <f t="shared" si="0"/>
        <v>6.8</v>
      </c>
      <c r="V16" s="198">
        <f t="shared" si="0"/>
        <v>0.53333333333333333</v>
      </c>
      <c r="W16" s="198">
        <f t="shared" si="0"/>
        <v>12.766666666666666</v>
      </c>
      <c r="X16" s="198">
        <f t="shared" si="0"/>
        <v>1.5666666666666667</v>
      </c>
      <c r="Y16" s="198">
        <f t="shared" si="0"/>
        <v>1.3333333333333333</v>
      </c>
      <c r="Z16" s="199">
        <f t="shared" si="0"/>
        <v>3.2333333333333332E-2</v>
      </c>
      <c r="AA16" s="198">
        <f t="shared" si="0"/>
        <v>3.5</v>
      </c>
      <c r="AB16" s="198">
        <f t="shared" si="0"/>
        <v>0.40333333333333332</v>
      </c>
      <c r="AC16" s="198">
        <f t="shared" si="0"/>
        <v>0.14333333333333334</v>
      </c>
      <c r="AD16" s="198">
        <f t="shared" si="0"/>
        <v>7.6666666666666675E-2</v>
      </c>
      <c r="AE16" s="198">
        <f t="shared" si="0"/>
        <v>0.3</v>
      </c>
      <c r="AF16" s="198">
        <f t="shared" si="0"/>
        <v>0.31333333333333335</v>
      </c>
      <c r="AG16" s="198">
        <f>AVERAGE(AG4,AG8,AG12)</f>
        <v>13.833333333333334</v>
      </c>
    </row>
    <row r="17" spans="1:33" x14ac:dyDescent="0.3">
      <c r="A17" s="181" t="s">
        <v>439</v>
      </c>
      <c r="B17" s="181" t="s">
        <v>335</v>
      </c>
      <c r="C17" s="181" t="s">
        <v>439</v>
      </c>
      <c r="D17" s="181" t="s">
        <v>405</v>
      </c>
      <c r="E17" s="181" t="s">
        <v>412</v>
      </c>
      <c r="F17" s="181" t="s">
        <v>440</v>
      </c>
      <c r="G17" s="181" t="s">
        <v>408</v>
      </c>
      <c r="H17" s="181">
        <v>2</v>
      </c>
      <c r="I17" s="181" t="s">
        <v>442</v>
      </c>
      <c r="J17" s="181" t="s">
        <v>288</v>
      </c>
      <c r="K17" s="197" t="s">
        <v>289</v>
      </c>
      <c r="L17" s="198">
        <v>1.5</v>
      </c>
      <c r="M17" s="198">
        <f t="shared" si="0"/>
        <v>18.333333333333332</v>
      </c>
      <c r="N17" s="198">
        <f t="shared" si="0"/>
        <v>21.333333333333332</v>
      </c>
      <c r="O17" s="198">
        <f t="shared" si="0"/>
        <v>15</v>
      </c>
      <c r="P17" s="198">
        <f t="shared" si="0"/>
        <v>36</v>
      </c>
      <c r="Q17" s="198">
        <f t="shared" si="0"/>
        <v>35.6</v>
      </c>
      <c r="R17" s="198">
        <f t="shared" si="0"/>
        <v>0.67333333333333334</v>
      </c>
      <c r="S17" s="198">
        <f t="shared" si="0"/>
        <v>9.6000000000000016E-2</v>
      </c>
      <c r="T17" s="198">
        <f t="shared" si="0"/>
        <v>6.3666666666666671</v>
      </c>
      <c r="U17" s="198">
        <f t="shared" si="0"/>
        <v>6.9666666666666659</v>
      </c>
      <c r="V17" s="198">
        <f t="shared" si="0"/>
        <v>0.56333333333333335</v>
      </c>
      <c r="W17" s="198">
        <f t="shared" si="0"/>
        <v>7.3000000000000007</v>
      </c>
      <c r="X17" s="198">
        <f t="shared" si="0"/>
        <v>1.86</v>
      </c>
      <c r="Y17" s="198">
        <f t="shared" si="0"/>
        <v>1.26</v>
      </c>
      <c r="Z17" s="199">
        <f t="shared" si="0"/>
        <v>2.7E-2</v>
      </c>
      <c r="AA17" s="198">
        <f t="shared" si="0"/>
        <v>2.4766666666666666</v>
      </c>
      <c r="AB17" s="198">
        <f t="shared" si="0"/>
        <v>0.21333333333333335</v>
      </c>
      <c r="AC17" s="198">
        <f t="shared" si="0"/>
        <v>8.666666666666667E-2</v>
      </c>
      <c r="AD17" s="198">
        <f t="shared" si="0"/>
        <v>3.6666666666666674E-2</v>
      </c>
      <c r="AE17" s="198">
        <f t="shared" si="0"/>
        <v>0.36000000000000004</v>
      </c>
      <c r="AF17" s="198">
        <f t="shared" si="0"/>
        <v>0.19666666666666668</v>
      </c>
      <c r="AG17" s="198">
        <f>AVERAGE(AG5,AG9,AG13)</f>
        <v>7.9333333333333336</v>
      </c>
    </row>
    <row r="18" spans="1:33" x14ac:dyDescent="0.3">
      <c r="A18" s="181" t="s">
        <v>439</v>
      </c>
      <c r="B18" s="181" t="s">
        <v>335</v>
      </c>
      <c r="C18" s="181" t="s">
        <v>439</v>
      </c>
      <c r="D18" s="181" t="s">
        <v>405</v>
      </c>
      <c r="E18" s="181" t="s">
        <v>415</v>
      </c>
      <c r="F18" s="181" t="s">
        <v>440</v>
      </c>
      <c r="G18" s="181" t="s">
        <v>408</v>
      </c>
      <c r="H18" s="181">
        <v>3</v>
      </c>
      <c r="I18" s="181" t="s">
        <v>443</v>
      </c>
      <c r="J18" s="181" t="s">
        <v>288</v>
      </c>
      <c r="K18" s="197" t="s">
        <v>416</v>
      </c>
      <c r="L18" s="198">
        <v>2</v>
      </c>
      <c r="M18" s="198">
        <f t="shared" si="0"/>
        <v>7.333333333333333</v>
      </c>
      <c r="N18" s="198">
        <f t="shared" si="0"/>
        <v>28</v>
      </c>
      <c r="O18" s="198">
        <f t="shared" si="0"/>
        <v>16.333333333333332</v>
      </c>
      <c r="P18" s="198">
        <f t="shared" si="0"/>
        <v>35.666666666666664</v>
      </c>
      <c r="Q18" s="198">
        <f t="shared" si="0"/>
        <v>47.133333333333333</v>
      </c>
      <c r="R18" s="198">
        <f t="shared" si="0"/>
        <v>1.0833333333333335</v>
      </c>
      <c r="S18" s="198">
        <f t="shared" si="0"/>
        <v>0.10233333333333333</v>
      </c>
      <c r="T18" s="198">
        <f t="shared" si="0"/>
        <v>6.3</v>
      </c>
      <c r="U18" s="198">
        <f t="shared" si="0"/>
        <v>6.8666666666666671</v>
      </c>
      <c r="V18" s="198">
        <f t="shared" si="0"/>
        <v>0.57999999999999996</v>
      </c>
      <c r="W18" s="198">
        <f t="shared" si="0"/>
        <v>7.5</v>
      </c>
      <c r="X18" s="198">
        <f t="shared" si="0"/>
        <v>3.6433333333333331</v>
      </c>
      <c r="Y18" s="198">
        <f t="shared" si="0"/>
        <v>1.2533333333333332</v>
      </c>
      <c r="Z18" s="199">
        <f t="shared" si="0"/>
        <v>2.8666666666666663E-2</v>
      </c>
      <c r="AA18" s="198">
        <f t="shared" si="0"/>
        <v>2.77</v>
      </c>
      <c r="AB18" s="198">
        <f t="shared" si="0"/>
        <v>0.25333333333333335</v>
      </c>
      <c r="AC18" s="198">
        <f t="shared" si="0"/>
        <v>9.6666666666666665E-2</v>
      </c>
      <c r="AD18" s="198">
        <f t="shared" si="0"/>
        <v>4.3333333333333335E-2</v>
      </c>
      <c r="AE18" s="198">
        <f t="shared" si="0"/>
        <v>0.33333333333333331</v>
      </c>
      <c r="AF18" s="198">
        <f t="shared" si="0"/>
        <v>0.19333333333333336</v>
      </c>
      <c r="AG18" s="198">
        <f>AVERAGE(AG6,AG10,AG14)</f>
        <v>9.5666666666666647</v>
      </c>
    </row>
    <row r="19" spans="1:33" s="189" customFormat="1" x14ac:dyDescent="0.3">
      <c r="A19" s="188" t="s">
        <v>439</v>
      </c>
      <c r="B19" s="188" t="s">
        <v>335</v>
      </c>
      <c r="C19" s="188" t="s">
        <v>439</v>
      </c>
      <c r="D19" s="188" t="s">
        <v>405</v>
      </c>
      <c r="E19" s="188" t="s">
        <v>419</v>
      </c>
      <c r="F19" s="188" t="s">
        <v>440</v>
      </c>
      <c r="G19" s="188" t="s">
        <v>408</v>
      </c>
      <c r="H19" s="188">
        <v>4</v>
      </c>
      <c r="I19" s="188" t="s">
        <v>444</v>
      </c>
      <c r="J19" s="188" t="s">
        <v>285</v>
      </c>
      <c r="K19" s="200" t="s">
        <v>289</v>
      </c>
      <c r="L19" s="201">
        <v>2</v>
      </c>
      <c r="M19" s="201">
        <f t="shared" si="0"/>
        <v>8</v>
      </c>
      <c r="N19" s="201">
        <f t="shared" si="0"/>
        <v>29.666666666666668</v>
      </c>
      <c r="O19" s="201">
        <f t="shared" si="0"/>
        <v>16.333333333333332</v>
      </c>
      <c r="P19" s="201">
        <f t="shared" si="0"/>
        <v>40</v>
      </c>
      <c r="Q19" s="201">
        <f t="shared" si="0"/>
        <v>9.1333333333333329</v>
      </c>
      <c r="R19" s="201">
        <f t="shared" si="0"/>
        <v>1.0599999999999998</v>
      </c>
      <c r="S19" s="201">
        <f t="shared" si="0"/>
        <v>8.6333333333333331E-2</v>
      </c>
      <c r="T19" s="201">
        <f t="shared" si="0"/>
        <v>6.2666666666666666</v>
      </c>
      <c r="U19" s="201">
        <f t="shared" si="0"/>
        <v>6.833333333333333</v>
      </c>
      <c r="V19" s="201">
        <f t="shared" si="0"/>
        <v>0.52999999999999992</v>
      </c>
      <c r="W19" s="201">
        <f t="shared" si="0"/>
        <v>9.3666666666666671</v>
      </c>
      <c r="X19" s="201">
        <f t="shared" si="0"/>
        <v>2.1266666666666665</v>
      </c>
      <c r="Y19" s="201">
        <f t="shared" si="0"/>
        <v>1.2500000000000002</v>
      </c>
      <c r="Z19" s="202">
        <f t="shared" si="0"/>
        <v>3.9333333333333331E-2</v>
      </c>
      <c r="AA19" s="201">
        <f t="shared" si="0"/>
        <v>2.7833333333333332</v>
      </c>
      <c r="AB19" s="201">
        <f t="shared" si="0"/>
        <v>0.32333333333333331</v>
      </c>
      <c r="AC19" s="201">
        <f t="shared" si="0"/>
        <v>0.10666666666666667</v>
      </c>
      <c r="AD19" s="201">
        <f t="shared" si="0"/>
        <v>6.6666666666666666E-2</v>
      </c>
      <c r="AE19" s="201">
        <f t="shared" si="0"/>
        <v>0.55666666666666664</v>
      </c>
      <c r="AF19" s="201">
        <f t="shared" si="0"/>
        <v>0.23333333333333331</v>
      </c>
      <c r="AG19" s="201">
        <f>AVERAGE(AG7,AG11,AG15)</f>
        <v>7.7</v>
      </c>
    </row>
    <row r="20" spans="1:33" x14ac:dyDescent="0.3">
      <c r="A20" s="181" t="s">
        <v>445</v>
      </c>
      <c r="B20" s="181" t="s">
        <v>335</v>
      </c>
      <c r="C20" s="181" t="s">
        <v>446</v>
      </c>
      <c r="D20" s="181" t="s">
        <v>405</v>
      </c>
      <c r="E20" s="181" t="s">
        <v>406</v>
      </c>
      <c r="F20" s="181" t="s">
        <v>447</v>
      </c>
      <c r="G20" s="181" t="s">
        <v>134</v>
      </c>
      <c r="H20" s="181">
        <v>1</v>
      </c>
      <c r="I20" s="181" t="s">
        <v>18</v>
      </c>
      <c r="J20" s="181" t="s">
        <v>285</v>
      </c>
      <c r="K20" s="181" t="s">
        <v>416</v>
      </c>
      <c r="L20" s="181">
        <v>2</v>
      </c>
      <c r="M20" s="181">
        <v>66</v>
      </c>
      <c r="N20" s="181">
        <v>23</v>
      </c>
      <c r="O20" s="181">
        <v>21</v>
      </c>
      <c r="P20" s="181">
        <v>46</v>
      </c>
      <c r="Q20" s="181">
        <v>118.3</v>
      </c>
      <c r="R20" s="181">
        <v>0.95</v>
      </c>
      <c r="S20" s="181">
        <v>0.189</v>
      </c>
      <c r="T20" s="181">
        <v>6.2</v>
      </c>
      <c r="U20" s="181">
        <v>6.8</v>
      </c>
      <c r="V20" s="181">
        <v>0.49</v>
      </c>
      <c r="W20" s="181">
        <v>11.3</v>
      </c>
      <c r="X20" s="181">
        <v>1.44</v>
      </c>
      <c r="Y20" s="181">
        <v>1.01</v>
      </c>
      <c r="Z20" s="181">
        <v>2.9000000000000001E-2</v>
      </c>
      <c r="AA20" s="181">
        <v>2.31</v>
      </c>
      <c r="AB20" s="181">
        <v>0.59</v>
      </c>
      <c r="AC20" s="181">
        <v>0.11</v>
      </c>
      <c r="AD20" s="181">
        <v>0.06</v>
      </c>
      <c r="AE20" s="181">
        <v>0.28000000000000003</v>
      </c>
      <c r="AF20" s="181">
        <v>0.19</v>
      </c>
      <c r="AG20" s="181">
        <v>14.5</v>
      </c>
    </row>
    <row r="21" spans="1:33" x14ac:dyDescent="0.3">
      <c r="A21" s="181" t="s">
        <v>448</v>
      </c>
      <c r="B21" s="181" t="s">
        <v>335</v>
      </c>
      <c r="C21" s="181" t="s">
        <v>449</v>
      </c>
      <c r="D21" s="181" t="s">
        <v>405</v>
      </c>
      <c r="E21" s="181" t="s">
        <v>412</v>
      </c>
      <c r="F21" s="181" t="s">
        <v>447</v>
      </c>
      <c r="G21" s="181" t="s">
        <v>134</v>
      </c>
      <c r="H21" s="181">
        <v>2</v>
      </c>
      <c r="I21" s="181" t="s">
        <v>18</v>
      </c>
      <c r="J21" s="181" t="s">
        <v>288</v>
      </c>
      <c r="K21" s="181" t="s">
        <v>384</v>
      </c>
      <c r="L21" s="181">
        <v>2</v>
      </c>
      <c r="M21" s="181">
        <v>6</v>
      </c>
      <c r="N21" s="181">
        <v>29</v>
      </c>
      <c r="O21" s="181">
        <v>18</v>
      </c>
      <c r="P21" s="181">
        <v>56</v>
      </c>
      <c r="Q21" s="181">
        <v>22</v>
      </c>
      <c r="R21" s="181">
        <v>0.61</v>
      </c>
      <c r="S21" s="181">
        <v>0.10199999999999999</v>
      </c>
      <c r="T21" s="181">
        <v>6.4</v>
      </c>
      <c r="U21" s="181">
        <v>7</v>
      </c>
      <c r="V21" s="181">
        <v>0.54</v>
      </c>
      <c r="W21" s="181">
        <v>8.9</v>
      </c>
      <c r="X21" s="181">
        <v>1.35</v>
      </c>
      <c r="Y21" s="181">
        <v>1.17</v>
      </c>
      <c r="Z21" s="181">
        <v>2.1999999999999999E-2</v>
      </c>
      <c r="AA21" s="181">
        <v>2.31</v>
      </c>
      <c r="AB21" s="181">
        <v>0.63</v>
      </c>
      <c r="AC21" s="181">
        <v>0.11</v>
      </c>
      <c r="AD21" s="181">
        <v>0.05</v>
      </c>
      <c r="AE21" s="181">
        <v>0.3</v>
      </c>
      <c r="AF21" s="181">
        <v>0.23</v>
      </c>
      <c r="AG21" s="181">
        <v>12.1</v>
      </c>
    </row>
    <row r="22" spans="1:33" x14ac:dyDescent="0.3">
      <c r="A22" s="181" t="s">
        <v>450</v>
      </c>
      <c r="B22" s="181" t="s">
        <v>335</v>
      </c>
      <c r="C22" s="181" t="s">
        <v>451</v>
      </c>
      <c r="D22" s="181" t="s">
        <v>405</v>
      </c>
      <c r="E22" s="181" t="s">
        <v>415</v>
      </c>
      <c r="F22" s="181" t="s">
        <v>447</v>
      </c>
      <c r="G22" s="181" t="s">
        <v>134</v>
      </c>
      <c r="H22" s="181">
        <v>3</v>
      </c>
      <c r="I22" s="181" t="s">
        <v>18</v>
      </c>
      <c r="J22" s="181" t="s">
        <v>288</v>
      </c>
      <c r="K22" s="181" t="s">
        <v>289</v>
      </c>
      <c r="L22" s="181">
        <v>2</v>
      </c>
      <c r="M22" s="181">
        <v>12</v>
      </c>
      <c r="N22" s="181">
        <v>24</v>
      </c>
      <c r="O22" s="181">
        <v>16</v>
      </c>
      <c r="P22" s="181">
        <v>33</v>
      </c>
      <c r="Q22" s="181">
        <v>20.8</v>
      </c>
      <c r="R22" s="181">
        <v>0.65</v>
      </c>
      <c r="S22" s="181">
        <v>6.7000000000000004E-2</v>
      </c>
      <c r="T22" s="181">
        <v>6.3</v>
      </c>
      <c r="U22" s="181">
        <v>6.9</v>
      </c>
      <c r="V22" s="181">
        <v>0.48</v>
      </c>
      <c r="W22" s="181">
        <v>6.2</v>
      </c>
      <c r="X22" s="181">
        <v>1.61</v>
      </c>
      <c r="Y22" s="181">
        <v>0.97</v>
      </c>
      <c r="Z22" s="181">
        <v>2.9000000000000001E-2</v>
      </c>
      <c r="AA22" s="181">
        <v>2.31</v>
      </c>
      <c r="AB22" s="181">
        <v>0.56000000000000005</v>
      </c>
      <c r="AC22" s="181">
        <v>7.0000000000000007E-2</v>
      </c>
      <c r="AD22" s="181">
        <v>0.04</v>
      </c>
      <c r="AE22" s="181">
        <v>0.31</v>
      </c>
      <c r="AF22" s="181">
        <v>0.18</v>
      </c>
      <c r="AG22" s="181">
        <v>13.9</v>
      </c>
    </row>
    <row r="23" spans="1:33" s="189" customFormat="1" x14ac:dyDescent="0.3">
      <c r="A23" s="188" t="s">
        <v>452</v>
      </c>
      <c r="B23" s="188" t="s">
        <v>335</v>
      </c>
      <c r="C23" s="188" t="s">
        <v>453</v>
      </c>
      <c r="D23" s="188" t="s">
        <v>405</v>
      </c>
      <c r="E23" s="188" t="s">
        <v>419</v>
      </c>
      <c r="F23" s="188" t="s">
        <v>447</v>
      </c>
      <c r="G23" s="188" t="s">
        <v>134</v>
      </c>
      <c r="H23" s="188">
        <v>4</v>
      </c>
      <c r="I23" s="188" t="s">
        <v>18</v>
      </c>
      <c r="J23" s="188" t="s">
        <v>285</v>
      </c>
      <c r="K23" s="188" t="s">
        <v>289</v>
      </c>
      <c r="L23" s="188">
        <v>2</v>
      </c>
      <c r="M23" s="188">
        <v>3</v>
      </c>
      <c r="N23" s="188">
        <v>28</v>
      </c>
      <c r="O23" s="188">
        <v>22</v>
      </c>
      <c r="P23" s="188">
        <v>30</v>
      </c>
      <c r="Q23" s="188">
        <v>12.5</v>
      </c>
      <c r="R23" s="188">
        <v>0.86</v>
      </c>
      <c r="S23" s="188">
        <v>0.108</v>
      </c>
      <c r="T23" s="188">
        <v>6.3</v>
      </c>
      <c r="U23" s="188">
        <v>6.8</v>
      </c>
      <c r="V23" s="188">
        <v>0.5</v>
      </c>
      <c r="W23" s="188">
        <v>8.1</v>
      </c>
      <c r="X23" s="188">
        <v>1.84</v>
      </c>
      <c r="Y23" s="188">
        <v>1.22</v>
      </c>
      <c r="Z23" s="188">
        <v>3.7999999999999999E-2</v>
      </c>
      <c r="AA23" s="188">
        <v>2.91</v>
      </c>
      <c r="AB23" s="188">
        <v>0.52</v>
      </c>
      <c r="AC23" s="188">
        <v>0.06</v>
      </c>
      <c r="AD23" s="188">
        <v>0.06</v>
      </c>
      <c r="AE23" s="188">
        <v>0.34</v>
      </c>
      <c r="AF23" s="188">
        <v>0.28000000000000003</v>
      </c>
      <c r="AG23" s="188">
        <v>10.9</v>
      </c>
    </row>
    <row r="24" spans="1:33" x14ac:dyDescent="0.3">
      <c r="A24" s="181" t="s">
        <v>454</v>
      </c>
      <c r="B24" s="181" t="s">
        <v>335</v>
      </c>
      <c r="C24" s="181" t="s">
        <v>455</v>
      </c>
      <c r="D24" s="181" t="s">
        <v>405</v>
      </c>
      <c r="E24" s="181" t="s">
        <v>406</v>
      </c>
      <c r="F24" s="181" t="s">
        <v>456</v>
      </c>
      <c r="G24" s="181" t="s">
        <v>139</v>
      </c>
      <c r="H24" s="181">
        <v>1</v>
      </c>
      <c r="I24" s="181" t="s">
        <v>18</v>
      </c>
      <c r="J24" s="181" t="s">
        <v>285</v>
      </c>
      <c r="K24" s="181" t="s">
        <v>416</v>
      </c>
      <c r="L24" s="181">
        <v>2</v>
      </c>
      <c r="M24" s="181">
        <v>8</v>
      </c>
      <c r="N24" s="181">
        <v>38</v>
      </c>
      <c r="O24" s="181">
        <v>20</v>
      </c>
      <c r="P24" s="181">
        <v>96</v>
      </c>
      <c r="Q24" s="181">
        <v>25.8</v>
      </c>
      <c r="R24" s="181">
        <v>1.49</v>
      </c>
      <c r="S24" s="181">
        <v>0.13300000000000001</v>
      </c>
      <c r="T24" s="181">
        <v>6.3</v>
      </c>
      <c r="U24" s="181">
        <v>6.8</v>
      </c>
      <c r="V24" s="181">
        <v>0.54</v>
      </c>
      <c r="W24" s="181">
        <v>12.2</v>
      </c>
      <c r="X24" s="181">
        <v>2.2200000000000002</v>
      </c>
      <c r="Y24" s="181">
        <v>1.58</v>
      </c>
      <c r="Z24" s="181">
        <v>4.2999999999999997E-2</v>
      </c>
      <c r="AA24" s="181">
        <v>4.3099999999999996</v>
      </c>
      <c r="AB24" s="181">
        <v>0.64</v>
      </c>
      <c r="AC24" s="181">
        <v>0.23</v>
      </c>
      <c r="AD24" s="181">
        <v>0.09</v>
      </c>
      <c r="AE24" s="181">
        <v>0.3</v>
      </c>
      <c r="AF24" s="181">
        <v>0.3</v>
      </c>
      <c r="AG24" s="181">
        <v>5.9</v>
      </c>
    </row>
    <row r="25" spans="1:33" x14ac:dyDescent="0.3">
      <c r="A25" s="181" t="s">
        <v>457</v>
      </c>
      <c r="B25" s="181" t="s">
        <v>335</v>
      </c>
      <c r="C25" s="181" t="s">
        <v>458</v>
      </c>
      <c r="D25" s="181" t="s">
        <v>405</v>
      </c>
      <c r="E25" s="181" t="s">
        <v>412</v>
      </c>
      <c r="F25" s="181" t="s">
        <v>456</v>
      </c>
      <c r="G25" s="181" t="s">
        <v>139</v>
      </c>
      <c r="H25" s="181">
        <v>2</v>
      </c>
      <c r="I25" s="181" t="s">
        <v>18</v>
      </c>
      <c r="J25" s="181" t="s">
        <v>288</v>
      </c>
      <c r="K25" s="181" t="s">
        <v>384</v>
      </c>
      <c r="L25" s="181">
        <v>2</v>
      </c>
      <c r="M25" s="181">
        <v>8</v>
      </c>
      <c r="N25" s="181">
        <v>23</v>
      </c>
      <c r="O25" s="181">
        <v>15</v>
      </c>
      <c r="P25" s="181">
        <v>34</v>
      </c>
      <c r="Q25" s="181">
        <v>12.7</v>
      </c>
      <c r="R25" s="181">
        <v>0.57999999999999996</v>
      </c>
      <c r="S25" s="181">
        <v>5.6000000000000001E-2</v>
      </c>
      <c r="T25" s="181">
        <v>6.4</v>
      </c>
      <c r="U25" s="181">
        <v>7.1</v>
      </c>
      <c r="V25" s="181">
        <v>0.47</v>
      </c>
      <c r="W25" s="181">
        <v>5.0999999999999996</v>
      </c>
      <c r="X25" s="181">
        <v>1.57</v>
      </c>
      <c r="Y25" s="181">
        <v>1.1599999999999999</v>
      </c>
      <c r="Z25" s="181">
        <v>2.8000000000000001E-2</v>
      </c>
      <c r="AA25" s="181">
        <v>2.85</v>
      </c>
      <c r="AB25" s="181">
        <v>0.27</v>
      </c>
      <c r="AC25" s="181">
        <v>7.0000000000000007E-2</v>
      </c>
      <c r="AD25" s="181">
        <v>0.03</v>
      </c>
      <c r="AE25" s="181">
        <v>0.27</v>
      </c>
      <c r="AF25" s="181">
        <v>0.15</v>
      </c>
      <c r="AG25" s="181">
        <v>3</v>
      </c>
    </row>
    <row r="26" spans="1:33" x14ac:dyDescent="0.3">
      <c r="A26" s="181" t="s">
        <v>459</v>
      </c>
      <c r="B26" s="181" t="s">
        <v>335</v>
      </c>
      <c r="C26" s="181" t="s">
        <v>460</v>
      </c>
      <c r="D26" s="181" t="s">
        <v>405</v>
      </c>
      <c r="E26" s="181" t="s">
        <v>415</v>
      </c>
      <c r="F26" s="181" t="s">
        <v>456</v>
      </c>
      <c r="G26" s="181" t="s">
        <v>139</v>
      </c>
      <c r="H26" s="181">
        <v>3</v>
      </c>
      <c r="I26" s="181" t="s">
        <v>18</v>
      </c>
      <c r="J26" s="181" t="s">
        <v>288</v>
      </c>
      <c r="K26" s="181" t="s">
        <v>289</v>
      </c>
      <c r="L26" s="181">
        <v>2</v>
      </c>
      <c r="M26" s="181">
        <v>5</v>
      </c>
      <c r="N26" s="181">
        <v>32</v>
      </c>
      <c r="O26" s="181">
        <v>21</v>
      </c>
      <c r="P26" s="181">
        <v>39</v>
      </c>
      <c r="Q26" s="181">
        <v>9.1999999999999993</v>
      </c>
      <c r="R26" s="181">
        <v>0.87</v>
      </c>
      <c r="S26" s="181">
        <v>8.8999999999999996E-2</v>
      </c>
      <c r="T26" s="181">
        <v>6.4</v>
      </c>
      <c r="U26" s="181">
        <v>7</v>
      </c>
      <c r="V26" s="181">
        <v>0.51</v>
      </c>
      <c r="W26" s="181">
        <v>7.7</v>
      </c>
      <c r="X26" s="181">
        <v>2.13</v>
      </c>
      <c r="Y26" s="181">
        <v>1.33</v>
      </c>
      <c r="Z26" s="181">
        <v>4.1000000000000002E-2</v>
      </c>
      <c r="AA26" s="181">
        <v>2.88</v>
      </c>
      <c r="AB26" s="181">
        <v>0.31</v>
      </c>
      <c r="AC26" s="181">
        <v>0.09</v>
      </c>
      <c r="AD26" s="181">
        <v>0.04</v>
      </c>
      <c r="AE26" s="181">
        <v>0.24</v>
      </c>
      <c r="AF26" s="181">
        <v>0.24</v>
      </c>
      <c r="AG26" s="181">
        <v>17.2</v>
      </c>
    </row>
    <row r="27" spans="1:33" s="189" customFormat="1" x14ac:dyDescent="0.3">
      <c r="A27" s="188" t="s">
        <v>461</v>
      </c>
      <c r="B27" s="188" t="s">
        <v>335</v>
      </c>
      <c r="C27" s="188" t="s">
        <v>462</v>
      </c>
      <c r="D27" s="188" t="s">
        <v>405</v>
      </c>
      <c r="E27" s="188" t="s">
        <v>419</v>
      </c>
      <c r="F27" s="188" t="s">
        <v>456</v>
      </c>
      <c r="G27" s="188" t="s">
        <v>139</v>
      </c>
      <c r="H27" s="188">
        <v>4</v>
      </c>
      <c r="I27" s="188" t="s">
        <v>18</v>
      </c>
      <c r="J27" s="188" t="s">
        <v>285</v>
      </c>
      <c r="K27" s="188" t="s">
        <v>289</v>
      </c>
      <c r="L27" s="188">
        <v>2</v>
      </c>
      <c r="M27" s="188">
        <v>8</v>
      </c>
      <c r="N27" s="188">
        <v>34</v>
      </c>
      <c r="O27" s="188">
        <v>18</v>
      </c>
      <c r="P27" s="188">
        <v>47</v>
      </c>
      <c r="Q27" s="188">
        <v>13.6</v>
      </c>
      <c r="R27" s="188">
        <v>0.92</v>
      </c>
      <c r="S27" s="188">
        <v>0.11</v>
      </c>
      <c r="T27" s="188">
        <v>6.1</v>
      </c>
      <c r="U27" s="188">
        <v>6.7</v>
      </c>
      <c r="V27" s="188">
        <v>0.67</v>
      </c>
      <c r="W27" s="188">
        <v>8</v>
      </c>
      <c r="X27" s="188">
        <v>2.5499999999999998</v>
      </c>
      <c r="Y27" s="188">
        <v>1.6</v>
      </c>
      <c r="Z27" s="188">
        <v>4.1000000000000002E-2</v>
      </c>
      <c r="AA27" s="188">
        <v>3.64</v>
      </c>
      <c r="AB27" s="188">
        <v>0.45</v>
      </c>
      <c r="AC27" s="188">
        <v>0.14000000000000001</v>
      </c>
      <c r="AD27" s="188">
        <v>0.09</v>
      </c>
      <c r="AE27" s="188">
        <v>0.65</v>
      </c>
      <c r="AF27" s="188">
        <v>0.32</v>
      </c>
      <c r="AG27" s="188">
        <v>8.4</v>
      </c>
    </row>
    <row r="28" spans="1:33" x14ac:dyDescent="0.3">
      <c r="A28" s="181" t="s">
        <v>463</v>
      </c>
      <c r="B28" s="181" t="s">
        <v>335</v>
      </c>
      <c r="C28" s="181" t="s">
        <v>464</v>
      </c>
      <c r="D28" s="181" t="s">
        <v>405</v>
      </c>
      <c r="E28" s="181" t="s">
        <v>406</v>
      </c>
      <c r="F28" s="181" t="s">
        <v>465</v>
      </c>
      <c r="G28" s="181" t="s">
        <v>144</v>
      </c>
      <c r="H28" s="181">
        <v>1</v>
      </c>
      <c r="I28" s="181" t="s">
        <v>18</v>
      </c>
      <c r="J28" s="181" t="s">
        <v>288</v>
      </c>
      <c r="K28" s="181" t="s">
        <v>289</v>
      </c>
      <c r="L28" s="181">
        <v>2</v>
      </c>
      <c r="M28" s="181">
        <v>36</v>
      </c>
      <c r="N28" s="181">
        <v>37</v>
      </c>
      <c r="O28" s="181">
        <v>17</v>
      </c>
      <c r="P28" s="181">
        <v>58</v>
      </c>
      <c r="Q28" s="181">
        <v>121.8</v>
      </c>
      <c r="R28" s="181">
        <v>0.9</v>
      </c>
      <c r="S28" s="181">
        <v>0.25700000000000001</v>
      </c>
      <c r="T28" s="181">
        <v>6.2</v>
      </c>
      <c r="U28" s="181">
        <v>6.7</v>
      </c>
      <c r="V28" s="181">
        <v>0.43</v>
      </c>
      <c r="W28" s="181">
        <v>12.5</v>
      </c>
      <c r="X28" s="181">
        <v>7.71</v>
      </c>
      <c r="Y28" s="181">
        <v>0.91</v>
      </c>
      <c r="Z28" s="181">
        <v>2.5000000000000001E-2</v>
      </c>
      <c r="AA28" s="181">
        <v>3.93</v>
      </c>
      <c r="AB28" s="181">
        <v>0.26</v>
      </c>
      <c r="AC28" s="181">
        <v>0.11</v>
      </c>
      <c r="AD28" s="181">
        <v>0.1</v>
      </c>
      <c r="AE28" s="181">
        <v>0.23</v>
      </c>
      <c r="AF28" s="181">
        <v>0.27</v>
      </c>
      <c r="AG28" s="181">
        <v>18.7</v>
      </c>
    </row>
    <row r="29" spans="1:33" x14ac:dyDescent="0.3">
      <c r="A29" s="181" t="s">
        <v>466</v>
      </c>
      <c r="B29" s="181" t="s">
        <v>335</v>
      </c>
      <c r="C29" s="181" t="s">
        <v>467</v>
      </c>
      <c r="D29" s="181" t="s">
        <v>405</v>
      </c>
      <c r="E29" s="181" t="s">
        <v>412</v>
      </c>
      <c r="F29" s="181" t="s">
        <v>465</v>
      </c>
      <c r="G29" s="181" t="s">
        <v>144</v>
      </c>
      <c r="H29" s="181">
        <v>2</v>
      </c>
      <c r="I29" s="181" t="s">
        <v>18</v>
      </c>
      <c r="J29" s="181" t="s">
        <v>285</v>
      </c>
      <c r="K29" s="181" t="s">
        <v>416</v>
      </c>
      <c r="L29" s="181">
        <v>2</v>
      </c>
      <c r="M29" s="181">
        <v>16</v>
      </c>
      <c r="N29" s="181">
        <v>20</v>
      </c>
      <c r="O29" s="181">
        <v>17</v>
      </c>
      <c r="P29" s="181">
        <v>28</v>
      </c>
      <c r="Q29" s="181">
        <v>138</v>
      </c>
      <c r="R29" s="181">
        <v>0.64</v>
      </c>
      <c r="S29" s="181">
        <v>0.28399999999999997</v>
      </c>
      <c r="T29" s="181">
        <v>6.5</v>
      </c>
      <c r="U29" s="181">
        <v>7</v>
      </c>
      <c r="V29" s="181">
        <v>0.48</v>
      </c>
      <c r="W29" s="181">
        <v>8</v>
      </c>
      <c r="X29" s="181">
        <v>8.42</v>
      </c>
      <c r="Y29" s="181">
        <v>0.97</v>
      </c>
      <c r="Z29" s="181">
        <v>2.1999999999999999E-2</v>
      </c>
      <c r="AA29" s="181">
        <v>3.16</v>
      </c>
      <c r="AB29" s="181">
        <v>0.19</v>
      </c>
      <c r="AC29" s="181">
        <v>0.05</v>
      </c>
      <c r="AD29" s="181">
        <v>0.02</v>
      </c>
      <c r="AE29" s="181">
        <v>0.26</v>
      </c>
      <c r="AF29" s="181">
        <v>0.2</v>
      </c>
      <c r="AG29" s="181">
        <v>11</v>
      </c>
    </row>
    <row r="30" spans="1:33" x14ac:dyDescent="0.3">
      <c r="A30" s="181" t="s">
        <v>468</v>
      </c>
      <c r="B30" s="181" t="s">
        <v>335</v>
      </c>
      <c r="C30" s="181" t="s">
        <v>469</v>
      </c>
      <c r="D30" s="181" t="s">
        <v>405</v>
      </c>
      <c r="E30" s="181" t="s">
        <v>415</v>
      </c>
      <c r="F30" s="181" t="s">
        <v>465</v>
      </c>
      <c r="G30" s="181" t="s">
        <v>144</v>
      </c>
      <c r="H30" s="181">
        <v>3</v>
      </c>
      <c r="I30" s="181" t="s">
        <v>18</v>
      </c>
      <c r="J30" s="181" t="s">
        <v>288</v>
      </c>
      <c r="K30" s="181" t="s">
        <v>416</v>
      </c>
      <c r="L30" s="181">
        <v>1.5</v>
      </c>
      <c r="M30" s="181">
        <v>7</v>
      </c>
      <c r="N30" s="181">
        <v>27</v>
      </c>
      <c r="O30" s="181">
        <v>15</v>
      </c>
      <c r="P30" s="181">
        <v>32</v>
      </c>
      <c r="Q30" s="181">
        <v>53.9</v>
      </c>
      <c r="R30" s="181">
        <v>0.57999999999999996</v>
      </c>
      <c r="S30" s="181">
        <v>0.127</v>
      </c>
      <c r="T30" s="181">
        <v>6.3</v>
      </c>
      <c r="U30" s="181">
        <v>6.8</v>
      </c>
      <c r="V30" s="181">
        <v>0.62</v>
      </c>
      <c r="W30" s="181">
        <v>7.3</v>
      </c>
      <c r="X30" s="181">
        <v>4.71</v>
      </c>
      <c r="Y30" s="181">
        <v>1.03</v>
      </c>
      <c r="Z30" s="181">
        <v>4.1000000000000002E-2</v>
      </c>
      <c r="AA30" s="181">
        <v>2.79</v>
      </c>
      <c r="AB30" s="181">
        <v>0.21</v>
      </c>
      <c r="AC30" s="181">
        <v>0.08</v>
      </c>
      <c r="AD30" s="181">
        <v>0.04</v>
      </c>
      <c r="AE30" s="181">
        <v>0.31</v>
      </c>
      <c r="AF30" s="181">
        <v>0.18</v>
      </c>
      <c r="AG30" s="181">
        <v>15</v>
      </c>
    </row>
    <row r="31" spans="1:33" s="189" customFormat="1" x14ac:dyDescent="0.3">
      <c r="A31" s="188" t="s">
        <v>470</v>
      </c>
      <c r="B31" s="188" t="s">
        <v>335</v>
      </c>
      <c r="C31" s="188" t="s">
        <v>471</v>
      </c>
      <c r="D31" s="188" t="s">
        <v>405</v>
      </c>
      <c r="E31" s="188" t="s">
        <v>419</v>
      </c>
      <c r="F31" s="188" t="s">
        <v>465</v>
      </c>
      <c r="G31" s="188" t="s">
        <v>144</v>
      </c>
      <c r="H31" s="188">
        <v>4</v>
      </c>
      <c r="I31" s="188" t="s">
        <v>18</v>
      </c>
      <c r="J31" s="188" t="s">
        <v>288</v>
      </c>
      <c r="K31" s="188" t="s">
        <v>416</v>
      </c>
      <c r="L31" s="188">
        <v>1.5</v>
      </c>
      <c r="M31" s="188">
        <v>7</v>
      </c>
      <c r="N31" s="188">
        <v>23</v>
      </c>
      <c r="O31" s="188">
        <v>14</v>
      </c>
      <c r="P31" s="188">
        <v>24</v>
      </c>
      <c r="Q31" s="188">
        <v>147</v>
      </c>
      <c r="R31" s="188">
        <v>0.95</v>
      </c>
      <c r="S31" s="188">
        <v>0.27500000000000002</v>
      </c>
      <c r="T31" s="188">
        <v>6.3</v>
      </c>
      <c r="U31" s="188">
        <v>6.7</v>
      </c>
      <c r="V31" s="188">
        <v>0.54</v>
      </c>
      <c r="W31" s="188">
        <v>9</v>
      </c>
      <c r="X31" s="188">
        <v>5.51</v>
      </c>
      <c r="Y31" s="188">
        <v>1.3</v>
      </c>
      <c r="Z31" s="188">
        <v>4.9000000000000002E-2</v>
      </c>
      <c r="AA31" s="188">
        <v>4.5999999999999996</v>
      </c>
      <c r="AB31" s="188">
        <v>0.25</v>
      </c>
      <c r="AC31" s="188">
        <v>0.06</v>
      </c>
      <c r="AD31" s="188">
        <v>0.08</v>
      </c>
      <c r="AE31" s="188">
        <v>0.28000000000000003</v>
      </c>
      <c r="AF31" s="188">
        <v>0.27</v>
      </c>
      <c r="AG31" s="188">
        <v>14</v>
      </c>
    </row>
    <row r="32" spans="1:33" x14ac:dyDescent="0.3">
      <c r="A32" s="181" t="s">
        <v>472</v>
      </c>
      <c r="B32" s="181" t="s">
        <v>335</v>
      </c>
      <c r="C32" s="181" t="s">
        <v>473</v>
      </c>
      <c r="D32" s="181" t="s">
        <v>405</v>
      </c>
      <c r="E32" s="181" t="s">
        <v>406</v>
      </c>
      <c r="F32" s="181" t="s">
        <v>474</v>
      </c>
      <c r="G32" s="181" t="s">
        <v>149</v>
      </c>
      <c r="H32" s="181">
        <v>1</v>
      </c>
      <c r="I32" s="181" t="s">
        <v>18</v>
      </c>
      <c r="J32" s="181" t="s">
        <v>285</v>
      </c>
      <c r="K32" s="181" t="s">
        <v>289</v>
      </c>
      <c r="L32" s="181">
        <v>1.5</v>
      </c>
      <c r="M32" s="181">
        <v>9</v>
      </c>
      <c r="N32" s="181">
        <v>34</v>
      </c>
      <c r="O32" s="181">
        <v>17</v>
      </c>
      <c r="P32" s="181">
        <v>73</v>
      </c>
      <c r="Q32" s="181">
        <v>23.5</v>
      </c>
      <c r="R32" s="181">
        <v>1.17</v>
      </c>
      <c r="S32" s="181">
        <v>0.122</v>
      </c>
      <c r="T32" s="181">
        <v>6.2</v>
      </c>
      <c r="U32" s="181">
        <v>6.8</v>
      </c>
      <c r="V32" s="181">
        <v>0.67</v>
      </c>
      <c r="W32" s="181">
        <v>9</v>
      </c>
      <c r="X32" s="181">
        <v>1.7</v>
      </c>
      <c r="Y32" s="181">
        <v>1.28</v>
      </c>
      <c r="Z32" s="181">
        <v>2.4E-2</v>
      </c>
      <c r="AA32" s="181">
        <v>3.5</v>
      </c>
      <c r="AB32" s="181">
        <v>0.46</v>
      </c>
      <c r="AC32" s="181">
        <v>0.17</v>
      </c>
      <c r="AD32" s="181">
        <v>0.08</v>
      </c>
      <c r="AE32" s="181">
        <v>0.36</v>
      </c>
      <c r="AF32" s="181">
        <v>0.26</v>
      </c>
      <c r="AG32" s="181">
        <v>8.8000000000000007</v>
      </c>
    </row>
    <row r="33" spans="1:33" x14ac:dyDescent="0.3">
      <c r="A33" s="181" t="s">
        <v>475</v>
      </c>
      <c r="B33" s="181" t="s">
        <v>335</v>
      </c>
      <c r="C33" s="181" t="s">
        <v>476</v>
      </c>
      <c r="D33" s="181" t="s">
        <v>405</v>
      </c>
      <c r="E33" s="181" t="s">
        <v>412</v>
      </c>
      <c r="F33" s="181" t="s">
        <v>474</v>
      </c>
      <c r="G33" s="181" t="s">
        <v>149</v>
      </c>
      <c r="H33" s="181">
        <v>2</v>
      </c>
      <c r="I33" s="181" t="s">
        <v>18</v>
      </c>
      <c r="J33" s="181" t="s">
        <v>288</v>
      </c>
      <c r="K33" s="181" t="s">
        <v>416</v>
      </c>
      <c r="L33" s="181">
        <v>1.5</v>
      </c>
      <c r="M33" s="181">
        <v>5</v>
      </c>
      <c r="N33" s="181">
        <v>11</v>
      </c>
      <c r="O33" s="181">
        <v>12</v>
      </c>
      <c r="P33" s="181">
        <v>53</v>
      </c>
      <c r="Q33" s="181">
        <v>7.2</v>
      </c>
      <c r="R33" s="181">
        <v>0.46</v>
      </c>
      <c r="S33" s="181">
        <v>5.3999999999999999E-2</v>
      </c>
      <c r="T33" s="181">
        <v>6.2</v>
      </c>
      <c r="U33" s="181">
        <v>6.9</v>
      </c>
      <c r="V33" s="181">
        <v>0.65</v>
      </c>
      <c r="W33" s="181">
        <v>4.3</v>
      </c>
      <c r="X33" s="181">
        <v>1.29</v>
      </c>
      <c r="Y33" s="181">
        <v>0.99</v>
      </c>
      <c r="Z33" s="181">
        <v>3.1E-2</v>
      </c>
      <c r="AA33" s="181">
        <v>2.38</v>
      </c>
      <c r="AB33" s="181">
        <v>0.2</v>
      </c>
      <c r="AC33" s="181">
        <v>0.1</v>
      </c>
      <c r="AD33" s="181">
        <v>0.05</v>
      </c>
      <c r="AE33" s="181">
        <v>0.27</v>
      </c>
      <c r="AF33" s="181">
        <v>0.15</v>
      </c>
      <c r="AG33" s="181">
        <v>4.9000000000000004</v>
      </c>
    </row>
    <row r="34" spans="1:33" x14ac:dyDescent="0.3">
      <c r="A34" s="181" t="s">
        <v>477</v>
      </c>
      <c r="B34" s="181" t="s">
        <v>335</v>
      </c>
      <c r="C34" s="181" t="s">
        <v>478</v>
      </c>
      <c r="D34" s="181" t="s">
        <v>405</v>
      </c>
      <c r="E34" s="181" t="s">
        <v>415</v>
      </c>
      <c r="F34" s="181" t="s">
        <v>474</v>
      </c>
      <c r="G34" s="181" t="s">
        <v>149</v>
      </c>
      <c r="H34" s="181">
        <v>3</v>
      </c>
      <c r="I34" s="181" t="s">
        <v>18</v>
      </c>
      <c r="J34" s="181" t="s">
        <v>288</v>
      </c>
      <c r="K34" s="181" t="s">
        <v>416</v>
      </c>
      <c r="L34" s="181">
        <v>1.5</v>
      </c>
      <c r="M34" s="181">
        <v>12</v>
      </c>
      <c r="N34" s="181">
        <v>29</v>
      </c>
      <c r="O34" s="181">
        <v>12</v>
      </c>
      <c r="P34" s="181">
        <v>32</v>
      </c>
      <c r="Q34" s="181">
        <v>15</v>
      </c>
      <c r="R34" s="181">
        <v>0.65</v>
      </c>
      <c r="S34" s="181">
        <v>9.4E-2</v>
      </c>
      <c r="T34" s="181">
        <v>6.2</v>
      </c>
      <c r="U34" s="181">
        <v>6.9</v>
      </c>
      <c r="V34" s="181">
        <v>0.69</v>
      </c>
      <c r="W34" s="181">
        <v>8.8000000000000007</v>
      </c>
      <c r="X34" s="181">
        <v>1.73</v>
      </c>
      <c r="Y34" s="181">
        <v>1.07</v>
      </c>
      <c r="Z34" s="181">
        <v>5.0999999999999997E-2</v>
      </c>
      <c r="AA34" s="181">
        <v>2.29</v>
      </c>
      <c r="AB34" s="181">
        <v>0.28000000000000003</v>
      </c>
      <c r="AC34" s="181">
        <v>0.08</v>
      </c>
      <c r="AD34" s="181">
        <v>0.04</v>
      </c>
      <c r="AE34" s="181">
        <v>0.27</v>
      </c>
      <c r="AF34" s="181">
        <v>0.23</v>
      </c>
      <c r="AG34" s="181">
        <v>8.1999999999999993</v>
      </c>
    </row>
    <row r="35" spans="1:33" s="189" customFormat="1" x14ac:dyDescent="0.3">
      <c r="A35" s="188" t="s">
        <v>479</v>
      </c>
      <c r="B35" s="188" t="s">
        <v>335</v>
      </c>
      <c r="C35" s="188" t="s">
        <v>480</v>
      </c>
      <c r="D35" s="188" t="s">
        <v>405</v>
      </c>
      <c r="E35" s="188" t="s">
        <v>419</v>
      </c>
      <c r="F35" s="188" t="s">
        <v>474</v>
      </c>
      <c r="G35" s="188" t="s">
        <v>149</v>
      </c>
      <c r="H35" s="188">
        <v>4</v>
      </c>
      <c r="I35" s="188" t="s">
        <v>18</v>
      </c>
      <c r="J35" s="188" t="s">
        <v>288</v>
      </c>
      <c r="K35" s="188" t="s">
        <v>416</v>
      </c>
      <c r="L35" s="188">
        <v>1.5</v>
      </c>
      <c r="M35" s="188">
        <v>5</v>
      </c>
      <c r="N35" s="188">
        <v>34</v>
      </c>
      <c r="O35" s="188">
        <v>21</v>
      </c>
      <c r="P35" s="188">
        <v>43</v>
      </c>
      <c r="Q35" s="188">
        <v>10.4</v>
      </c>
      <c r="R35" s="188">
        <v>1.02</v>
      </c>
      <c r="S35" s="188">
        <v>9.1999999999999998E-2</v>
      </c>
      <c r="T35" s="188">
        <v>6.4</v>
      </c>
      <c r="U35" s="188">
        <v>6.9</v>
      </c>
      <c r="V35" s="188">
        <v>0.71</v>
      </c>
      <c r="W35" s="188">
        <v>8.5</v>
      </c>
      <c r="X35" s="188">
        <v>3.08</v>
      </c>
      <c r="Y35" s="188">
        <v>1.68</v>
      </c>
      <c r="Z35" s="188">
        <v>3.5999999999999997E-2</v>
      </c>
      <c r="AA35" s="188">
        <v>3.59</v>
      </c>
      <c r="AB35" s="188">
        <v>0.36</v>
      </c>
      <c r="AC35" s="188">
        <v>0.09</v>
      </c>
      <c r="AD35" s="188">
        <v>0.06</v>
      </c>
      <c r="AE35" s="188">
        <v>0.57999999999999996</v>
      </c>
      <c r="AF35" s="188">
        <v>0.28000000000000003</v>
      </c>
      <c r="AG35" s="188">
        <v>7</v>
      </c>
    </row>
    <row r="36" spans="1:33" x14ac:dyDescent="0.3">
      <c r="A36" s="181" t="s">
        <v>481</v>
      </c>
      <c r="B36" s="181" t="s">
        <v>335</v>
      </c>
      <c r="C36" s="181" t="s">
        <v>482</v>
      </c>
      <c r="D36" s="181" t="s">
        <v>405</v>
      </c>
      <c r="E36" s="181" t="s">
        <v>406</v>
      </c>
      <c r="F36" s="181" t="s">
        <v>483</v>
      </c>
      <c r="G36" s="181" t="s">
        <v>159</v>
      </c>
      <c r="H36" s="181">
        <v>1</v>
      </c>
      <c r="I36" s="181" t="s">
        <v>18</v>
      </c>
      <c r="J36" s="181" t="s">
        <v>288</v>
      </c>
      <c r="K36" s="181" t="s">
        <v>416</v>
      </c>
      <c r="L36" s="181">
        <v>1.5</v>
      </c>
      <c r="M36" s="181">
        <v>5</v>
      </c>
      <c r="N36" s="181">
        <v>41</v>
      </c>
      <c r="O36" s="181">
        <v>21</v>
      </c>
      <c r="P36" s="181">
        <v>76</v>
      </c>
      <c r="Q36" s="181">
        <v>15.9</v>
      </c>
      <c r="R36" s="181">
        <v>1.21</v>
      </c>
      <c r="S36" s="181">
        <v>0.125</v>
      </c>
      <c r="T36" s="181">
        <v>6.2</v>
      </c>
      <c r="U36" s="181">
        <v>6.8</v>
      </c>
      <c r="V36" s="181">
        <v>0.82</v>
      </c>
      <c r="W36" s="181">
        <v>9</v>
      </c>
      <c r="X36" s="181">
        <v>1.91</v>
      </c>
      <c r="Y36" s="181">
        <v>1.66</v>
      </c>
      <c r="Z36" s="181">
        <v>3.1E-2</v>
      </c>
      <c r="AA36" s="181">
        <v>3.47</v>
      </c>
      <c r="AB36" s="181">
        <v>0.41</v>
      </c>
      <c r="AC36" s="181">
        <v>0.18</v>
      </c>
      <c r="AD36" s="181">
        <v>0.08</v>
      </c>
      <c r="AE36" s="181">
        <v>0.61</v>
      </c>
      <c r="AF36" s="181">
        <v>0.28999999999999998</v>
      </c>
      <c r="AG36" s="181">
        <v>4.8</v>
      </c>
    </row>
    <row r="37" spans="1:33" x14ac:dyDescent="0.3">
      <c r="A37" s="181" t="s">
        <v>484</v>
      </c>
      <c r="B37" s="181" t="s">
        <v>335</v>
      </c>
      <c r="C37" s="181" t="s">
        <v>485</v>
      </c>
      <c r="D37" s="181" t="s">
        <v>405</v>
      </c>
      <c r="E37" s="181" t="s">
        <v>412</v>
      </c>
      <c r="F37" s="181" t="s">
        <v>483</v>
      </c>
      <c r="G37" s="181" t="s">
        <v>159</v>
      </c>
      <c r="H37" s="181">
        <v>2</v>
      </c>
      <c r="I37" s="181" t="s">
        <v>18</v>
      </c>
      <c r="J37" s="181" t="s">
        <v>288</v>
      </c>
      <c r="K37" s="181" t="s">
        <v>416</v>
      </c>
      <c r="L37" s="181">
        <v>1.5</v>
      </c>
      <c r="M37" s="181">
        <v>17</v>
      </c>
      <c r="N37" s="181">
        <v>17</v>
      </c>
      <c r="O37" s="181">
        <v>13</v>
      </c>
      <c r="P37" s="181">
        <v>51</v>
      </c>
      <c r="Q37" s="181">
        <v>28.5</v>
      </c>
      <c r="R37" s="181">
        <v>0.59</v>
      </c>
      <c r="S37" s="181">
        <v>9.6000000000000002E-2</v>
      </c>
      <c r="T37" s="181">
        <v>6.4</v>
      </c>
      <c r="U37" s="181">
        <v>7</v>
      </c>
      <c r="V37" s="181">
        <v>0.63</v>
      </c>
      <c r="W37" s="181">
        <v>5.2</v>
      </c>
      <c r="X37" s="181">
        <v>1.6</v>
      </c>
      <c r="Y37" s="181">
        <v>1.04</v>
      </c>
      <c r="Z37" s="181">
        <v>2.5999999999999999E-2</v>
      </c>
      <c r="AA37" s="181">
        <v>2.37</v>
      </c>
      <c r="AB37" s="181">
        <v>0.23</v>
      </c>
      <c r="AC37" s="181">
        <v>0.12</v>
      </c>
      <c r="AD37" s="181">
        <v>0.03</v>
      </c>
      <c r="AE37" s="181">
        <v>0.39</v>
      </c>
      <c r="AF37" s="181">
        <v>0.19</v>
      </c>
      <c r="AG37" s="181">
        <v>9.1</v>
      </c>
    </row>
    <row r="38" spans="1:33" x14ac:dyDescent="0.3">
      <c r="A38" s="181" t="s">
        <v>486</v>
      </c>
      <c r="B38" s="181" t="s">
        <v>335</v>
      </c>
      <c r="C38" s="181" t="s">
        <v>487</v>
      </c>
      <c r="D38" s="181" t="s">
        <v>405</v>
      </c>
      <c r="E38" s="181" t="s">
        <v>415</v>
      </c>
      <c r="F38" s="181" t="s">
        <v>483</v>
      </c>
      <c r="G38" s="181" t="s">
        <v>159</v>
      </c>
      <c r="H38" s="181">
        <v>3</v>
      </c>
      <c r="I38" s="181" t="s">
        <v>18</v>
      </c>
      <c r="J38" s="181" t="s">
        <v>288</v>
      </c>
      <c r="K38" s="181" t="s">
        <v>416</v>
      </c>
      <c r="L38" s="181">
        <v>1.5</v>
      </c>
      <c r="M38" s="181">
        <v>16</v>
      </c>
      <c r="N38" s="181">
        <v>19</v>
      </c>
      <c r="O38" s="181">
        <v>10</v>
      </c>
      <c r="P38" s="181">
        <v>34</v>
      </c>
      <c r="Q38" s="181">
        <v>24.2</v>
      </c>
      <c r="R38" s="181">
        <v>0.72</v>
      </c>
      <c r="S38" s="181">
        <v>0.113</v>
      </c>
      <c r="T38" s="181">
        <v>6.1</v>
      </c>
      <c r="U38" s="181">
        <v>6.7</v>
      </c>
      <c r="V38" s="181">
        <v>0.6</v>
      </c>
      <c r="W38" s="181">
        <v>3.5</v>
      </c>
      <c r="X38" s="181">
        <v>1.58</v>
      </c>
      <c r="Y38" s="181">
        <v>0.85</v>
      </c>
      <c r="Z38" s="181">
        <v>2.3E-2</v>
      </c>
      <c r="AA38" s="181">
        <v>2.09</v>
      </c>
      <c r="AB38" s="181">
        <v>0.27</v>
      </c>
      <c r="AC38" s="181">
        <v>7.0000000000000007E-2</v>
      </c>
      <c r="AD38" s="181">
        <v>0.03</v>
      </c>
      <c r="AE38" s="181">
        <v>0.51</v>
      </c>
      <c r="AF38" s="181">
        <v>0.15</v>
      </c>
      <c r="AG38" s="181">
        <v>9.3000000000000007</v>
      </c>
    </row>
    <row r="39" spans="1:33" s="189" customFormat="1" x14ac:dyDescent="0.3">
      <c r="A39" s="188" t="s">
        <v>488</v>
      </c>
      <c r="B39" s="188" t="s">
        <v>335</v>
      </c>
      <c r="C39" s="188" t="s">
        <v>489</v>
      </c>
      <c r="D39" s="188" t="s">
        <v>405</v>
      </c>
      <c r="E39" s="188" t="s">
        <v>419</v>
      </c>
      <c r="F39" s="188" t="s">
        <v>483</v>
      </c>
      <c r="G39" s="188" t="s">
        <v>159</v>
      </c>
      <c r="H39" s="188">
        <v>4</v>
      </c>
      <c r="I39" s="188" t="s">
        <v>18</v>
      </c>
      <c r="J39" s="188" t="s">
        <v>288</v>
      </c>
      <c r="K39" s="188" t="s">
        <v>416</v>
      </c>
      <c r="L39" s="188">
        <v>1.5</v>
      </c>
      <c r="M39" s="188">
        <v>5</v>
      </c>
      <c r="N39" s="188">
        <v>23</v>
      </c>
      <c r="O39" s="188">
        <v>21</v>
      </c>
      <c r="P39" s="188">
        <v>39</v>
      </c>
      <c r="Q39" s="188">
        <v>7.7</v>
      </c>
      <c r="R39" s="188">
        <v>1.28</v>
      </c>
      <c r="S39" s="188">
        <v>8.2000000000000003E-2</v>
      </c>
      <c r="T39" s="188">
        <v>6.3</v>
      </c>
      <c r="U39" s="188">
        <v>6.9</v>
      </c>
      <c r="V39" s="188">
        <v>0.98</v>
      </c>
      <c r="W39" s="188">
        <v>8.1</v>
      </c>
      <c r="X39" s="188">
        <v>2.78</v>
      </c>
      <c r="Y39" s="188">
        <v>1.96</v>
      </c>
      <c r="Z39" s="188">
        <v>3.9E-2</v>
      </c>
      <c r="AA39" s="188">
        <v>3.93</v>
      </c>
      <c r="AB39" s="188">
        <v>0.4</v>
      </c>
      <c r="AC39" s="188">
        <v>0.09</v>
      </c>
      <c r="AD39" s="188">
        <v>0.04</v>
      </c>
      <c r="AE39" s="188">
        <v>0.69</v>
      </c>
      <c r="AF39" s="188">
        <v>0.33</v>
      </c>
      <c r="AG39" s="188">
        <v>8.1999999999999993</v>
      </c>
    </row>
    <row r="40" spans="1:33" x14ac:dyDescent="0.3">
      <c r="A40" s="181" t="s">
        <v>490</v>
      </c>
      <c r="B40" s="181" t="s">
        <v>335</v>
      </c>
      <c r="C40" s="181" t="s">
        <v>491</v>
      </c>
      <c r="D40" s="181" t="s">
        <v>405</v>
      </c>
      <c r="E40" s="181" t="s">
        <v>406</v>
      </c>
      <c r="F40" s="181" t="s">
        <v>492</v>
      </c>
      <c r="G40" s="181" t="s">
        <v>164</v>
      </c>
      <c r="H40" s="181">
        <v>1</v>
      </c>
      <c r="I40" s="181" t="s">
        <v>18</v>
      </c>
      <c r="J40" s="181" t="s">
        <v>288</v>
      </c>
      <c r="K40" s="181" t="s">
        <v>384</v>
      </c>
      <c r="L40" s="181">
        <v>2</v>
      </c>
      <c r="M40" s="181">
        <v>6</v>
      </c>
      <c r="N40" s="181">
        <v>44</v>
      </c>
      <c r="O40" s="181">
        <v>19</v>
      </c>
      <c r="P40" s="181">
        <v>75</v>
      </c>
      <c r="Q40" s="181">
        <v>22.8</v>
      </c>
      <c r="R40" s="181">
        <v>1.22</v>
      </c>
      <c r="S40" s="181">
        <v>0.14399999999999999</v>
      </c>
      <c r="T40" s="181">
        <v>6</v>
      </c>
      <c r="U40" s="181">
        <v>6.6</v>
      </c>
      <c r="V40" s="181">
        <v>0.75</v>
      </c>
      <c r="W40" s="181">
        <v>10.199999999999999</v>
      </c>
      <c r="X40" s="181">
        <v>1.7</v>
      </c>
      <c r="Y40" s="181">
        <v>1.18</v>
      </c>
      <c r="Z40" s="181">
        <v>3.4000000000000002E-2</v>
      </c>
      <c r="AA40" s="181">
        <v>3.94</v>
      </c>
      <c r="AB40" s="181">
        <v>0.54</v>
      </c>
      <c r="AC40" s="181">
        <v>0.22</v>
      </c>
      <c r="AD40" s="181">
        <v>0.11</v>
      </c>
      <c r="AE40" s="181">
        <v>0.37</v>
      </c>
      <c r="AF40" s="181">
        <v>0.32</v>
      </c>
      <c r="AG40" s="181">
        <v>14.5</v>
      </c>
    </row>
    <row r="41" spans="1:33" x14ac:dyDescent="0.3">
      <c r="A41" s="181" t="s">
        <v>493</v>
      </c>
      <c r="B41" s="181" t="s">
        <v>335</v>
      </c>
      <c r="C41" s="181" t="s">
        <v>494</v>
      </c>
      <c r="D41" s="181" t="s">
        <v>405</v>
      </c>
      <c r="E41" s="181" t="s">
        <v>412</v>
      </c>
      <c r="F41" s="181" t="s">
        <v>492</v>
      </c>
      <c r="G41" s="181" t="s">
        <v>164</v>
      </c>
      <c r="H41" s="181">
        <v>2</v>
      </c>
      <c r="I41" s="181" t="s">
        <v>18</v>
      </c>
      <c r="J41" s="181" t="s">
        <v>288</v>
      </c>
      <c r="K41" s="181" t="s">
        <v>416</v>
      </c>
      <c r="L41" s="181">
        <v>1.5</v>
      </c>
      <c r="M41" s="181">
        <v>8</v>
      </c>
      <c r="N41" s="181">
        <v>19</v>
      </c>
      <c r="O41" s="181">
        <v>14</v>
      </c>
      <c r="P41" s="181">
        <v>53</v>
      </c>
      <c r="Q41" s="181">
        <v>12.9</v>
      </c>
      <c r="R41" s="181">
        <v>0.65</v>
      </c>
      <c r="S41" s="181">
        <v>6.2E-2</v>
      </c>
      <c r="T41" s="181">
        <v>6.5</v>
      </c>
      <c r="U41" s="181">
        <v>7.2</v>
      </c>
      <c r="V41" s="181">
        <v>0.65</v>
      </c>
      <c r="W41" s="181">
        <v>5.0999999999999996</v>
      </c>
      <c r="X41" s="181">
        <v>0.98</v>
      </c>
      <c r="Y41" s="181">
        <v>0.97</v>
      </c>
      <c r="Z41" s="181">
        <v>3.1E-2</v>
      </c>
      <c r="AA41" s="181">
        <v>2.31</v>
      </c>
      <c r="AB41" s="181">
        <v>0.2</v>
      </c>
      <c r="AC41" s="181">
        <v>0.12</v>
      </c>
      <c r="AD41" s="181">
        <v>0.02</v>
      </c>
      <c r="AE41" s="181">
        <v>0.32</v>
      </c>
      <c r="AF41" s="181">
        <v>0.2</v>
      </c>
      <c r="AG41" s="181">
        <v>16.8</v>
      </c>
    </row>
    <row r="42" spans="1:33" x14ac:dyDescent="0.3">
      <c r="A42" s="181" t="s">
        <v>495</v>
      </c>
      <c r="B42" s="181" t="s">
        <v>335</v>
      </c>
      <c r="C42" s="181" t="s">
        <v>496</v>
      </c>
      <c r="D42" s="181" t="s">
        <v>405</v>
      </c>
      <c r="E42" s="181" t="s">
        <v>415</v>
      </c>
      <c r="F42" s="181" t="s">
        <v>492</v>
      </c>
      <c r="G42" s="181" t="s">
        <v>164</v>
      </c>
      <c r="H42" s="181">
        <v>3</v>
      </c>
      <c r="I42" s="181" t="s">
        <v>18</v>
      </c>
      <c r="J42" s="181" t="s">
        <v>288</v>
      </c>
      <c r="K42" s="181" t="s">
        <v>416</v>
      </c>
      <c r="L42" s="181">
        <v>1.5</v>
      </c>
      <c r="M42" s="181">
        <v>3</v>
      </c>
      <c r="N42" s="181">
        <v>18</v>
      </c>
      <c r="O42" s="181">
        <v>17</v>
      </c>
      <c r="P42" s="181">
        <v>40</v>
      </c>
      <c r="Q42" s="181">
        <v>6.7</v>
      </c>
      <c r="R42" s="181">
        <v>0.49</v>
      </c>
      <c r="S42" s="181">
        <v>4.5999999999999999E-2</v>
      </c>
      <c r="T42" s="181">
        <v>6.1</v>
      </c>
      <c r="U42" s="181">
        <v>6.7</v>
      </c>
      <c r="V42" s="181">
        <v>0.77</v>
      </c>
      <c r="W42" s="181">
        <v>3.3</v>
      </c>
      <c r="X42" s="181">
        <v>2.29</v>
      </c>
      <c r="Y42" s="181">
        <v>1.34</v>
      </c>
      <c r="Z42" s="181">
        <v>4.3999999999999997E-2</v>
      </c>
      <c r="AA42" s="181">
        <v>2.1</v>
      </c>
      <c r="AB42" s="181">
        <v>0.21</v>
      </c>
      <c r="AC42" s="181">
        <v>0.06</v>
      </c>
      <c r="AD42" s="181">
        <v>0.02</v>
      </c>
      <c r="AE42" s="181">
        <v>0.28999999999999998</v>
      </c>
      <c r="AF42" s="181">
        <v>0.18</v>
      </c>
      <c r="AG42" s="181">
        <v>14.1</v>
      </c>
    </row>
    <row r="43" spans="1:33" s="189" customFormat="1" x14ac:dyDescent="0.3">
      <c r="A43" s="188" t="s">
        <v>497</v>
      </c>
      <c r="B43" s="188" t="s">
        <v>335</v>
      </c>
      <c r="C43" s="188" t="s">
        <v>498</v>
      </c>
      <c r="D43" s="188" t="s">
        <v>405</v>
      </c>
      <c r="E43" s="188" t="s">
        <v>419</v>
      </c>
      <c r="F43" s="188" t="s">
        <v>492</v>
      </c>
      <c r="G43" s="188" t="s">
        <v>164</v>
      </c>
      <c r="H43" s="188">
        <v>4</v>
      </c>
      <c r="I43" s="188" t="s">
        <v>18</v>
      </c>
      <c r="J43" s="188" t="s">
        <v>288</v>
      </c>
      <c r="K43" s="188" t="s">
        <v>416</v>
      </c>
      <c r="L43" s="188">
        <v>1.5</v>
      </c>
      <c r="M43" s="188">
        <v>7</v>
      </c>
      <c r="N43" s="188">
        <v>29</v>
      </c>
      <c r="O43" s="188">
        <v>17</v>
      </c>
      <c r="P43" s="188">
        <v>34</v>
      </c>
      <c r="Q43" s="188">
        <v>11.4</v>
      </c>
      <c r="R43" s="188">
        <v>0.78</v>
      </c>
      <c r="S43" s="188">
        <v>8.7999999999999995E-2</v>
      </c>
      <c r="T43" s="188">
        <v>6.1</v>
      </c>
      <c r="U43" s="188">
        <v>6.6</v>
      </c>
      <c r="V43" s="188">
        <v>0.66</v>
      </c>
      <c r="W43" s="188">
        <v>6.5</v>
      </c>
      <c r="X43" s="188">
        <v>1.75</v>
      </c>
      <c r="Y43" s="188">
        <v>1.1200000000000001</v>
      </c>
      <c r="Z43" s="188">
        <v>5.0999999999999997E-2</v>
      </c>
      <c r="AA43" s="188">
        <v>2.97</v>
      </c>
      <c r="AB43" s="188">
        <v>0.28999999999999998</v>
      </c>
      <c r="AC43" s="188">
        <v>7.0000000000000007E-2</v>
      </c>
      <c r="AD43" s="188">
        <v>0.05</v>
      </c>
      <c r="AE43" s="188">
        <v>0.37</v>
      </c>
      <c r="AF43" s="188">
        <v>0.28000000000000003</v>
      </c>
      <c r="AG43" s="188">
        <v>6.5</v>
      </c>
    </row>
    <row r="44" spans="1:33" x14ac:dyDescent="0.3">
      <c r="A44" s="181" t="s">
        <v>499</v>
      </c>
      <c r="B44" s="181" t="s">
        <v>335</v>
      </c>
      <c r="C44" s="181" t="s">
        <v>500</v>
      </c>
      <c r="D44" s="181" t="s">
        <v>405</v>
      </c>
      <c r="E44" s="181" t="s">
        <v>406</v>
      </c>
      <c r="F44" s="181" t="s">
        <v>501</v>
      </c>
      <c r="G44" s="181" t="s">
        <v>169</v>
      </c>
      <c r="H44" s="181">
        <v>1</v>
      </c>
      <c r="I44" s="181" t="s">
        <v>18</v>
      </c>
      <c r="J44" s="181" t="s">
        <v>288</v>
      </c>
      <c r="K44" s="181" t="s">
        <v>289</v>
      </c>
      <c r="L44" s="181">
        <v>2</v>
      </c>
      <c r="M44" s="181">
        <v>21</v>
      </c>
      <c r="N44" s="181">
        <v>42</v>
      </c>
      <c r="O44" s="181">
        <v>22</v>
      </c>
      <c r="P44" s="181">
        <v>83</v>
      </c>
      <c r="Q44" s="181">
        <v>43.9</v>
      </c>
      <c r="R44" s="181">
        <v>0.87</v>
      </c>
      <c r="S44" s="181">
        <v>0.18</v>
      </c>
      <c r="T44" s="181">
        <v>6.5</v>
      </c>
      <c r="U44" s="181">
        <v>7</v>
      </c>
      <c r="V44" s="181">
        <v>0.54</v>
      </c>
      <c r="W44" s="181">
        <v>6.7</v>
      </c>
      <c r="X44" s="181">
        <v>1.46</v>
      </c>
      <c r="Y44" s="181">
        <v>1.54</v>
      </c>
      <c r="Z44" s="181">
        <v>4.1000000000000002E-2</v>
      </c>
      <c r="AA44" s="181">
        <v>3.88</v>
      </c>
      <c r="AB44" s="181">
        <v>0.56000000000000005</v>
      </c>
      <c r="AC44" s="181">
        <v>0.19</v>
      </c>
      <c r="AD44" s="181">
        <v>0.1</v>
      </c>
      <c r="AE44" s="181">
        <v>0.21</v>
      </c>
      <c r="AF44" s="181">
        <v>0.27</v>
      </c>
      <c r="AG44" s="181">
        <v>11.4</v>
      </c>
    </row>
    <row r="45" spans="1:33" x14ac:dyDescent="0.3">
      <c r="A45" s="181" t="s">
        <v>502</v>
      </c>
      <c r="B45" s="181" t="s">
        <v>335</v>
      </c>
      <c r="C45" s="181" t="s">
        <v>503</v>
      </c>
      <c r="D45" s="181" t="s">
        <v>405</v>
      </c>
      <c r="E45" s="181" t="s">
        <v>412</v>
      </c>
      <c r="F45" s="181" t="s">
        <v>501</v>
      </c>
      <c r="G45" s="181" t="s">
        <v>169</v>
      </c>
      <c r="H45" s="181">
        <v>2</v>
      </c>
      <c r="I45" s="181" t="s">
        <v>18</v>
      </c>
      <c r="J45" s="181" t="s">
        <v>288</v>
      </c>
      <c r="K45" s="181" t="s">
        <v>416</v>
      </c>
      <c r="L45" s="181">
        <v>2</v>
      </c>
      <c r="M45" s="181">
        <v>3</v>
      </c>
      <c r="N45" s="181">
        <v>29</v>
      </c>
      <c r="O45" s="181">
        <v>22</v>
      </c>
      <c r="P45" s="181">
        <v>58</v>
      </c>
      <c r="Q45" s="181">
        <v>10.6</v>
      </c>
      <c r="R45" s="181">
        <v>0.67</v>
      </c>
      <c r="S45" s="181">
        <v>8.7999999999999995E-2</v>
      </c>
      <c r="T45" s="181">
        <v>6.6</v>
      </c>
      <c r="U45" s="181">
        <v>7.2</v>
      </c>
      <c r="V45" s="181">
        <v>0.66</v>
      </c>
      <c r="W45" s="181">
        <v>4.5999999999999996</v>
      </c>
      <c r="X45" s="181">
        <v>1.91</v>
      </c>
      <c r="Y45" s="181">
        <v>2.44</v>
      </c>
      <c r="Z45" s="181">
        <v>3.5999999999999997E-2</v>
      </c>
      <c r="AA45" s="181">
        <v>3.75</v>
      </c>
      <c r="AB45" s="181">
        <v>0.59</v>
      </c>
      <c r="AC45" s="181">
        <v>0.17</v>
      </c>
      <c r="AD45" s="181">
        <v>0.06</v>
      </c>
      <c r="AE45" s="181">
        <v>0.23</v>
      </c>
      <c r="AF45" s="181">
        <v>0.27</v>
      </c>
      <c r="AG45" s="181">
        <v>7.6</v>
      </c>
    </row>
    <row r="46" spans="1:33" x14ac:dyDescent="0.3">
      <c r="A46" s="181" t="s">
        <v>504</v>
      </c>
      <c r="B46" s="181" t="s">
        <v>335</v>
      </c>
      <c r="C46" s="181" t="s">
        <v>505</v>
      </c>
      <c r="D46" s="181" t="s">
        <v>405</v>
      </c>
      <c r="E46" s="181" t="s">
        <v>415</v>
      </c>
      <c r="F46" s="181" t="s">
        <v>501</v>
      </c>
      <c r="G46" s="181" t="s">
        <v>169</v>
      </c>
      <c r="H46" s="181">
        <v>3</v>
      </c>
      <c r="I46" s="181" t="s">
        <v>18</v>
      </c>
      <c r="J46" s="181" t="s">
        <v>288</v>
      </c>
      <c r="K46" s="181" t="s">
        <v>289</v>
      </c>
      <c r="L46" s="181">
        <v>2</v>
      </c>
      <c r="M46" s="181">
        <v>25</v>
      </c>
      <c r="N46" s="181">
        <v>45</v>
      </c>
      <c r="O46" s="181">
        <v>24</v>
      </c>
      <c r="P46" s="181">
        <v>70</v>
      </c>
      <c r="Q46" s="181">
        <v>34.200000000000003</v>
      </c>
      <c r="R46" s="181">
        <v>0.9</v>
      </c>
      <c r="S46" s="181">
        <v>0.153</v>
      </c>
      <c r="T46" s="181">
        <v>6.4</v>
      </c>
      <c r="U46" s="181">
        <v>7.1</v>
      </c>
      <c r="V46" s="181">
        <v>0.73</v>
      </c>
      <c r="W46" s="181">
        <v>5.5</v>
      </c>
      <c r="X46" s="181">
        <v>2.19</v>
      </c>
      <c r="Y46" s="181">
        <v>1.86</v>
      </c>
      <c r="Z46" s="181">
        <v>3.3000000000000002E-2</v>
      </c>
      <c r="AA46" s="181">
        <v>3.84</v>
      </c>
      <c r="AB46" s="181">
        <v>0.57999999999999996</v>
      </c>
      <c r="AC46" s="181">
        <v>0.17</v>
      </c>
      <c r="AD46" s="181">
        <v>0.08</v>
      </c>
      <c r="AE46" s="181">
        <v>0.34</v>
      </c>
      <c r="AF46" s="181">
        <v>0.31</v>
      </c>
      <c r="AG46" s="181">
        <v>9.1999999999999993</v>
      </c>
    </row>
    <row r="47" spans="1:33" s="189" customFormat="1" x14ac:dyDescent="0.3">
      <c r="A47" s="188" t="s">
        <v>506</v>
      </c>
      <c r="B47" s="188" t="s">
        <v>335</v>
      </c>
      <c r="C47" s="188" t="s">
        <v>507</v>
      </c>
      <c r="D47" s="188" t="s">
        <v>405</v>
      </c>
      <c r="E47" s="188" t="s">
        <v>419</v>
      </c>
      <c r="F47" s="188" t="s">
        <v>501</v>
      </c>
      <c r="G47" s="188" t="s">
        <v>169</v>
      </c>
      <c r="H47" s="188">
        <v>4</v>
      </c>
      <c r="I47" s="188" t="s">
        <v>18</v>
      </c>
      <c r="J47" s="188" t="s">
        <v>288</v>
      </c>
      <c r="K47" s="188" t="s">
        <v>416</v>
      </c>
      <c r="L47" s="188">
        <v>2</v>
      </c>
      <c r="M47" s="188">
        <v>4</v>
      </c>
      <c r="N47" s="188">
        <v>33</v>
      </c>
      <c r="O47" s="188">
        <v>18</v>
      </c>
      <c r="P47" s="188">
        <v>41</v>
      </c>
      <c r="Q47" s="188">
        <v>12.7</v>
      </c>
      <c r="R47" s="188">
        <v>0.9</v>
      </c>
      <c r="S47" s="188">
        <v>0.122</v>
      </c>
      <c r="T47" s="188">
        <v>6.6</v>
      </c>
      <c r="U47" s="188">
        <v>7.3</v>
      </c>
      <c r="V47" s="188">
        <v>0.65</v>
      </c>
      <c r="W47" s="188">
        <v>7.1</v>
      </c>
      <c r="X47" s="188">
        <v>2.17</v>
      </c>
      <c r="Y47" s="188">
        <v>1.76</v>
      </c>
      <c r="Z47" s="188">
        <v>2.5000000000000001E-2</v>
      </c>
      <c r="AA47" s="188">
        <v>4.05</v>
      </c>
      <c r="AB47" s="188">
        <v>0.51</v>
      </c>
      <c r="AC47" s="188">
        <v>0.1</v>
      </c>
      <c r="AD47" s="188">
        <v>0.1</v>
      </c>
      <c r="AE47" s="188">
        <v>0.27</v>
      </c>
      <c r="AF47" s="188">
        <v>0.35</v>
      </c>
      <c r="AG47" s="188">
        <v>12.9</v>
      </c>
    </row>
    <row r="48" spans="1:33" x14ac:dyDescent="0.3">
      <c r="A48" s="181" t="s">
        <v>508</v>
      </c>
      <c r="B48" s="181" t="s">
        <v>335</v>
      </c>
      <c r="C48" s="181" t="s">
        <v>509</v>
      </c>
      <c r="D48" s="181" t="s">
        <v>405</v>
      </c>
      <c r="E48" s="181" t="s">
        <v>406</v>
      </c>
      <c r="F48" s="181" t="s">
        <v>510</v>
      </c>
      <c r="G48" s="181" t="s">
        <v>174</v>
      </c>
      <c r="H48" s="181">
        <v>1</v>
      </c>
      <c r="I48" s="181" t="s">
        <v>18</v>
      </c>
      <c r="J48" s="181" t="s">
        <v>288</v>
      </c>
      <c r="K48" s="181" t="s">
        <v>384</v>
      </c>
      <c r="L48" s="181">
        <v>2</v>
      </c>
      <c r="M48" s="181">
        <v>7</v>
      </c>
      <c r="N48" s="181">
        <v>35</v>
      </c>
      <c r="O48" s="181">
        <v>21</v>
      </c>
      <c r="P48" s="181">
        <v>88</v>
      </c>
      <c r="Q48" s="181">
        <v>19</v>
      </c>
      <c r="R48" s="181">
        <v>1.32</v>
      </c>
      <c r="S48" s="181">
        <v>0.13</v>
      </c>
      <c r="T48" s="181">
        <v>6.4</v>
      </c>
      <c r="U48" s="181">
        <v>6.9</v>
      </c>
      <c r="V48" s="181">
        <v>0.7</v>
      </c>
      <c r="W48" s="181">
        <v>9.1999999999999993</v>
      </c>
      <c r="X48" s="181">
        <v>1.73</v>
      </c>
      <c r="Y48" s="181">
        <v>1.28</v>
      </c>
      <c r="Z48" s="181">
        <v>2.7E-2</v>
      </c>
      <c r="AA48" s="181">
        <v>3.67</v>
      </c>
      <c r="AB48" s="181">
        <v>0.48</v>
      </c>
      <c r="AC48" s="181">
        <v>0.18</v>
      </c>
      <c r="AD48" s="181">
        <v>0.09</v>
      </c>
      <c r="AE48" s="181">
        <v>0.46</v>
      </c>
      <c r="AF48" s="181">
        <v>0.3</v>
      </c>
      <c r="AG48" s="181">
        <v>13</v>
      </c>
    </row>
    <row r="49" spans="1:169" x14ac:dyDescent="0.3">
      <c r="A49" s="181" t="s">
        <v>511</v>
      </c>
      <c r="B49" s="181" t="s">
        <v>335</v>
      </c>
      <c r="C49" s="181" t="s">
        <v>512</v>
      </c>
      <c r="D49" s="181" t="s">
        <v>405</v>
      </c>
      <c r="E49" s="181" t="s">
        <v>412</v>
      </c>
      <c r="F49" s="181" t="s">
        <v>510</v>
      </c>
      <c r="G49" s="181" t="s">
        <v>174</v>
      </c>
      <c r="H49" s="181">
        <v>2</v>
      </c>
      <c r="I49" s="181" t="s">
        <v>18</v>
      </c>
      <c r="J49" s="181" t="s">
        <v>288</v>
      </c>
      <c r="K49" s="181" t="s">
        <v>289</v>
      </c>
      <c r="L49" s="181">
        <v>2</v>
      </c>
      <c r="M49" s="181">
        <v>12</v>
      </c>
      <c r="N49" s="181">
        <v>22</v>
      </c>
      <c r="O49" s="181">
        <v>18</v>
      </c>
      <c r="P49" s="181">
        <v>55</v>
      </c>
      <c r="Q49" s="181">
        <v>27.2</v>
      </c>
      <c r="R49" s="181">
        <v>0.77</v>
      </c>
      <c r="S49" s="181">
        <v>9.5000000000000001E-2</v>
      </c>
      <c r="T49" s="181">
        <v>6.6</v>
      </c>
      <c r="U49" s="181">
        <v>7.3</v>
      </c>
      <c r="V49" s="181">
        <v>0.6</v>
      </c>
      <c r="W49" s="181">
        <v>4.5999999999999996</v>
      </c>
      <c r="X49" s="181">
        <v>1.54</v>
      </c>
      <c r="Y49" s="181">
        <v>1.08</v>
      </c>
      <c r="Z49" s="181">
        <v>3.7999999999999999E-2</v>
      </c>
      <c r="AA49" s="181">
        <v>3.34</v>
      </c>
      <c r="AB49" s="181">
        <v>0.32</v>
      </c>
      <c r="AC49" s="181">
        <v>0.11</v>
      </c>
      <c r="AD49" s="181">
        <v>0.04</v>
      </c>
      <c r="AE49" s="181">
        <v>0.42</v>
      </c>
      <c r="AF49" s="181">
        <v>0.18</v>
      </c>
      <c r="AG49" s="181">
        <v>1.3</v>
      </c>
    </row>
    <row r="50" spans="1:169" x14ac:dyDescent="0.3">
      <c r="A50" s="181" t="s">
        <v>513</v>
      </c>
      <c r="B50" s="181" t="s">
        <v>335</v>
      </c>
      <c r="C50" s="181" t="s">
        <v>514</v>
      </c>
      <c r="D50" s="181" t="s">
        <v>405</v>
      </c>
      <c r="E50" s="181" t="s">
        <v>415</v>
      </c>
      <c r="F50" s="181" t="s">
        <v>510</v>
      </c>
      <c r="G50" s="181" t="s">
        <v>174</v>
      </c>
      <c r="H50" s="181">
        <v>3</v>
      </c>
      <c r="I50" s="181" t="s">
        <v>18</v>
      </c>
      <c r="J50" s="181" t="s">
        <v>288</v>
      </c>
      <c r="K50" s="181" t="s">
        <v>289</v>
      </c>
      <c r="L50" s="181">
        <v>2</v>
      </c>
      <c r="M50" s="181">
        <v>4</v>
      </c>
      <c r="N50" s="181">
        <v>54</v>
      </c>
      <c r="O50" s="181">
        <v>20</v>
      </c>
      <c r="P50" s="181">
        <v>66</v>
      </c>
      <c r="Q50" s="181">
        <v>13</v>
      </c>
      <c r="R50" s="181">
        <v>0.99</v>
      </c>
      <c r="S50" s="181">
        <v>0.14000000000000001</v>
      </c>
      <c r="T50" s="181">
        <v>6.4</v>
      </c>
      <c r="U50" s="181">
        <v>6.9</v>
      </c>
      <c r="V50" s="181">
        <v>0.77</v>
      </c>
      <c r="W50" s="181">
        <v>5.4</v>
      </c>
      <c r="X50" s="181">
        <v>2.72</v>
      </c>
      <c r="Y50" s="181">
        <v>1.71</v>
      </c>
      <c r="Z50" s="181">
        <v>5.8999999999999997E-2</v>
      </c>
      <c r="AA50" s="181">
        <v>4.05</v>
      </c>
      <c r="AB50" s="181">
        <v>0.5</v>
      </c>
      <c r="AC50" s="181">
        <v>0.16</v>
      </c>
      <c r="AD50" s="181">
        <v>0.11</v>
      </c>
      <c r="AE50" s="181">
        <v>0.57999999999999996</v>
      </c>
      <c r="AF50" s="181">
        <v>0.27</v>
      </c>
      <c r="AG50" s="181">
        <v>5.4</v>
      </c>
    </row>
    <row r="51" spans="1:169" s="189" customFormat="1" x14ac:dyDescent="0.3">
      <c r="A51" s="188" t="s">
        <v>515</v>
      </c>
      <c r="B51" s="188" t="s">
        <v>335</v>
      </c>
      <c r="C51" s="188" t="s">
        <v>516</v>
      </c>
      <c r="D51" s="188" t="s">
        <v>405</v>
      </c>
      <c r="E51" s="188" t="s">
        <v>419</v>
      </c>
      <c r="F51" s="188" t="s">
        <v>510</v>
      </c>
      <c r="G51" s="188" t="s">
        <v>174</v>
      </c>
      <c r="H51" s="188">
        <v>4</v>
      </c>
      <c r="I51" s="188" t="s">
        <v>18</v>
      </c>
      <c r="J51" s="188" t="s">
        <v>288</v>
      </c>
      <c r="K51" s="188" t="s">
        <v>289</v>
      </c>
      <c r="L51" s="188">
        <v>2</v>
      </c>
      <c r="M51" s="188">
        <v>4</v>
      </c>
      <c r="N51" s="188">
        <v>35</v>
      </c>
      <c r="O51" s="188">
        <v>23</v>
      </c>
      <c r="P51" s="188">
        <v>41</v>
      </c>
      <c r="Q51" s="188">
        <v>8.9</v>
      </c>
      <c r="R51" s="188">
        <v>0.96</v>
      </c>
      <c r="S51" s="188">
        <v>0.1</v>
      </c>
      <c r="T51" s="188">
        <v>6.5</v>
      </c>
      <c r="U51" s="188">
        <v>7</v>
      </c>
      <c r="V51" s="188">
        <v>0.66</v>
      </c>
      <c r="W51" s="188">
        <v>7.7</v>
      </c>
      <c r="X51" s="188">
        <v>2.36</v>
      </c>
      <c r="Y51" s="188">
        <v>1.38</v>
      </c>
      <c r="Z51" s="188">
        <v>3.7999999999999999E-2</v>
      </c>
      <c r="AA51" s="188">
        <v>3.62</v>
      </c>
      <c r="AB51" s="188">
        <v>0.39</v>
      </c>
      <c r="AC51" s="188">
        <v>0.08</v>
      </c>
      <c r="AD51" s="188">
        <v>0.06</v>
      </c>
      <c r="AE51" s="188">
        <v>0.4</v>
      </c>
      <c r="AF51" s="188">
        <v>0.3</v>
      </c>
      <c r="AG51" s="188">
        <v>10.8</v>
      </c>
    </row>
    <row r="52" spans="1:169" x14ac:dyDescent="0.3">
      <c r="A52" s="181" t="s">
        <v>517</v>
      </c>
      <c r="B52" s="181" t="s">
        <v>335</v>
      </c>
      <c r="C52" s="181" t="s">
        <v>518</v>
      </c>
      <c r="D52" s="181" t="s">
        <v>405</v>
      </c>
      <c r="E52" s="181" t="s">
        <v>406</v>
      </c>
      <c r="F52" s="181" t="s">
        <v>519</v>
      </c>
      <c r="G52" s="181" t="s">
        <v>179</v>
      </c>
      <c r="H52" s="181">
        <v>1</v>
      </c>
      <c r="I52" s="181" t="s">
        <v>18</v>
      </c>
      <c r="J52" s="181" t="s">
        <v>288</v>
      </c>
      <c r="K52" s="181" t="s">
        <v>384</v>
      </c>
      <c r="L52" s="181">
        <v>2</v>
      </c>
      <c r="M52" s="181">
        <v>12</v>
      </c>
      <c r="N52" s="181">
        <v>31</v>
      </c>
      <c r="O52" s="181">
        <v>20</v>
      </c>
      <c r="P52" s="181">
        <v>89</v>
      </c>
      <c r="Q52" s="181">
        <v>20.7</v>
      </c>
      <c r="R52" s="181">
        <v>1.46</v>
      </c>
      <c r="S52" s="181">
        <v>0.127</v>
      </c>
      <c r="T52" s="181">
        <v>6.4</v>
      </c>
      <c r="U52" s="181">
        <v>6.9</v>
      </c>
      <c r="V52" s="181">
        <v>0.73</v>
      </c>
      <c r="W52" s="181">
        <v>10.4</v>
      </c>
      <c r="X52" s="181">
        <v>1.79</v>
      </c>
      <c r="Y52" s="181">
        <v>1.65</v>
      </c>
      <c r="Z52" s="181">
        <v>2.4E-2</v>
      </c>
      <c r="AA52" s="181">
        <v>4.1100000000000003</v>
      </c>
      <c r="AB52" s="181">
        <v>0.56000000000000005</v>
      </c>
      <c r="AC52" s="181">
        <v>0.2</v>
      </c>
      <c r="AD52" s="181">
        <v>7.0000000000000007E-2</v>
      </c>
      <c r="AE52" s="181">
        <v>0.34</v>
      </c>
      <c r="AF52" s="181">
        <v>0.33</v>
      </c>
      <c r="AG52" s="181">
        <v>14.6</v>
      </c>
    </row>
    <row r="53" spans="1:169" x14ac:dyDescent="0.3">
      <c r="A53" s="181" t="s">
        <v>520</v>
      </c>
      <c r="B53" s="181" t="s">
        <v>335</v>
      </c>
      <c r="C53" s="181" t="s">
        <v>521</v>
      </c>
      <c r="D53" s="181" t="s">
        <v>405</v>
      </c>
      <c r="E53" s="181" t="s">
        <v>412</v>
      </c>
      <c r="F53" s="181" t="s">
        <v>519</v>
      </c>
      <c r="G53" s="181" t="s">
        <v>179</v>
      </c>
      <c r="H53" s="181">
        <v>2</v>
      </c>
      <c r="I53" s="181" t="s">
        <v>18</v>
      </c>
      <c r="J53" s="181" t="s">
        <v>288</v>
      </c>
      <c r="K53" s="181" t="s">
        <v>384</v>
      </c>
      <c r="L53" s="181">
        <v>2</v>
      </c>
      <c r="M53" s="181">
        <v>32</v>
      </c>
      <c r="N53" s="181">
        <v>16</v>
      </c>
      <c r="O53" s="181">
        <v>21</v>
      </c>
      <c r="P53" s="181">
        <v>30</v>
      </c>
      <c r="Q53" s="181">
        <v>27.9</v>
      </c>
      <c r="R53" s="181">
        <v>0.71</v>
      </c>
      <c r="S53" s="181">
        <v>0.106</v>
      </c>
      <c r="T53" s="181">
        <v>6.7</v>
      </c>
      <c r="U53" s="181">
        <v>7.4</v>
      </c>
      <c r="V53" s="181">
        <v>0.74</v>
      </c>
      <c r="W53" s="181">
        <v>2.4</v>
      </c>
      <c r="X53" s="181">
        <v>1.31</v>
      </c>
      <c r="Y53" s="181">
        <v>1.41</v>
      </c>
      <c r="Z53" s="181">
        <v>2.1000000000000001E-2</v>
      </c>
      <c r="AA53" s="181">
        <v>2.73</v>
      </c>
      <c r="AB53" s="181">
        <v>0.32</v>
      </c>
      <c r="AC53" s="181">
        <v>0.06</v>
      </c>
      <c r="AD53" s="181">
        <v>0.03</v>
      </c>
      <c r="AE53" s="181">
        <v>0.33</v>
      </c>
      <c r="AF53" s="181">
        <v>0.21</v>
      </c>
      <c r="AG53" s="181">
        <v>8.1</v>
      </c>
    </row>
    <row r="54" spans="1:169" x14ac:dyDescent="0.3">
      <c r="A54" s="181" t="s">
        <v>522</v>
      </c>
      <c r="B54" s="181" t="s">
        <v>335</v>
      </c>
      <c r="C54" s="181" t="s">
        <v>523</v>
      </c>
      <c r="D54" s="181" t="s">
        <v>405</v>
      </c>
      <c r="E54" s="181" t="s">
        <v>415</v>
      </c>
      <c r="F54" s="181" t="s">
        <v>519</v>
      </c>
      <c r="G54" s="181" t="s">
        <v>179</v>
      </c>
      <c r="H54" s="181">
        <v>3</v>
      </c>
      <c r="I54" s="181" t="s">
        <v>18</v>
      </c>
      <c r="J54" s="181" t="s">
        <v>288</v>
      </c>
      <c r="K54" s="181" t="s">
        <v>289</v>
      </c>
      <c r="L54" s="181">
        <v>1.5</v>
      </c>
      <c r="M54" s="181">
        <v>10</v>
      </c>
      <c r="N54" s="181">
        <v>28</v>
      </c>
      <c r="O54" s="181">
        <v>16</v>
      </c>
      <c r="P54" s="181">
        <v>45</v>
      </c>
      <c r="Q54" s="181">
        <v>21.1</v>
      </c>
      <c r="R54" s="181">
        <v>0.84</v>
      </c>
      <c r="S54" s="181">
        <v>0.105</v>
      </c>
      <c r="T54" s="181">
        <v>6.4</v>
      </c>
      <c r="U54" s="181">
        <v>6.9</v>
      </c>
      <c r="V54" s="181">
        <v>0.68</v>
      </c>
      <c r="W54" s="181">
        <v>5.4</v>
      </c>
      <c r="X54" s="181">
        <v>2.11</v>
      </c>
      <c r="Y54" s="181">
        <v>1.33</v>
      </c>
      <c r="Z54" s="181">
        <v>2.1000000000000001E-2</v>
      </c>
      <c r="AA54" s="181">
        <v>2.95</v>
      </c>
      <c r="AB54" s="181">
        <v>0.32</v>
      </c>
      <c r="AC54" s="181">
        <v>0.1</v>
      </c>
      <c r="AD54" s="181">
        <v>0.05</v>
      </c>
      <c r="AE54" s="181">
        <v>0.25</v>
      </c>
      <c r="AF54" s="181">
        <v>0.26</v>
      </c>
      <c r="AG54" s="181">
        <v>10.5</v>
      </c>
    </row>
    <row r="55" spans="1:169" s="189" customFormat="1" x14ac:dyDescent="0.3">
      <c r="A55" s="188" t="s">
        <v>524</v>
      </c>
      <c r="B55" s="188" t="s">
        <v>335</v>
      </c>
      <c r="C55" s="188" t="s">
        <v>525</v>
      </c>
      <c r="D55" s="188" t="s">
        <v>405</v>
      </c>
      <c r="E55" s="188" t="s">
        <v>419</v>
      </c>
      <c r="F55" s="188" t="s">
        <v>519</v>
      </c>
      <c r="G55" s="188" t="s">
        <v>179</v>
      </c>
      <c r="H55" s="188">
        <v>4</v>
      </c>
      <c r="I55" s="188" t="s">
        <v>18</v>
      </c>
      <c r="J55" s="188" t="s">
        <v>285</v>
      </c>
      <c r="K55" s="188" t="s">
        <v>384</v>
      </c>
      <c r="L55" s="188">
        <v>2</v>
      </c>
      <c r="M55" s="188">
        <v>5</v>
      </c>
      <c r="N55" s="188">
        <v>40</v>
      </c>
      <c r="O55" s="188">
        <v>23</v>
      </c>
      <c r="P55" s="188">
        <v>61</v>
      </c>
      <c r="Q55" s="188">
        <v>9.1999999999999993</v>
      </c>
      <c r="R55" s="188">
        <v>1.21</v>
      </c>
      <c r="S55" s="188">
        <v>0.11700000000000001</v>
      </c>
      <c r="T55" s="188">
        <v>6.5</v>
      </c>
      <c r="U55" s="188">
        <v>7</v>
      </c>
      <c r="V55" s="188">
        <v>0.88</v>
      </c>
      <c r="W55" s="188">
        <v>5.8</v>
      </c>
      <c r="X55" s="188">
        <v>3.26</v>
      </c>
      <c r="Y55" s="188">
        <v>1.81</v>
      </c>
      <c r="Z55" s="188">
        <v>5.1999999999999998E-2</v>
      </c>
      <c r="AA55" s="188">
        <v>4.17</v>
      </c>
      <c r="AB55" s="188">
        <v>0.62</v>
      </c>
      <c r="AC55" s="188">
        <v>0.15</v>
      </c>
      <c r="AD55" s="188">
        <v>0.08</v>
      </c>
      <c r="AE55" s="188">
        <v>0.66</v>
      </c>
      <c r="AF55" s="188">
        <v>0.38</v>
      </c>
      <c r="AG55" s="188">
        <v>15</v>
      </c>
    </row>
    <row r="56" spans="1:169" x14ac:dyDescent="0.3">
      <c r="A56" s="181" t="s">
        <v>526</v>
      </c>
      <c r="B56" s="181" t="s">
        <v>335</v>
      </c>
      <c r="C56" s="181" t="s">
        <v>527</v>
      </c>
      <c r="D56" s="181" t="s">
        <v>405</v>
      </c>
      <c r="E56" s="181" t="s">
        <v>406</v>
      </c>
      <c r="F56" s="181" t="s">
        <v>528</v>
      </c>
      <c r="G56" s="181" t="s">
        <v>184</v>
      </c>
      <c r="H56" s="181">
        <v>1</v>
      </c>
      <c r="I56" s="181" t="s">
        <v>18</v>
      </c>
      <c r="J56" s="181" t="s">
        <v>285</v>
      </c>
      <c r="K56" s="181" t="s">
        <v>384</v>
      </c>
      <c r="L56" s="181">
        <v>2.5</v>
      </c>
      <c r="M56" s="181">
        <v>18</v>
      </c>
      <c r="N56" s="181">
        <v>38</v>
      </c>
      <c r="O56" s="181">
        <v>18</v>
      </c>
      <c r="P56" s="181">
        <v>57</v>
      </c>
      <c r="Q56" s="181">
        <v>40.9</v>
      </c>
      <c r="R56" s="181">
        <v>1.29</v>
      </c>
      <c r="S56" s="181">
        <v>0.16300000000000001</v>
      </c>
      <c r="T56" s="181">
        <v>6.2</v>
      </c>
      <c r="U56" s="181">
        <v>6.7</v>
      </c>
      <c r="V56" s="181">
        <v>0.75</v>
      </c>
      <c r="W56" s="181">
        <v>9.9</v>
      </c>
      <c r="X56" s="181">
        <v>1.81</v>
      </c>
      <c r="Y56" s="181">
        <v>1.42</v>
      </c>
      <c r="Z56" s="181">
        <v>4.2000000000000003E-2</v>
      </c>
      <c r="AA56" s="181">
        <v>3.83</v>
      </c>
      <c r="AB56" s="181">
        <v>0.52</v>
      </c>
      <c r="AC56" s="181">
        <v>0.13</v>
      </c>
      <c r="AD56" s="181">
        <v>0.08</v>
      </c>
      <c r="AE56" s="181">
        <v>0.3</v>
      </c>
      <c r="AF56" s="181">
        <v>0.28000000000000003</v>
      </c>
      <c r="AG56" s="181">
        <v>16.399999999999999</v>
      </c>
    </row>
    <row r="57" spans="1:169" x14ac:dyDescent="0.3">
      <c r="A57" s="181" t="s">
        <v>529</v>
      </c>
      <c r="B57" s="181" t="s">
        <v>335</v>
      </c>
      <c r="C57" s="181" t="s">
        <v>530</v>
      </c>
      <c r="D57" s="181" t="s">
        <v>405</v>
      </c>
      <c r="E57" s="181" t="s">
        <v>412</v>
      </c>
      <c r="F57" s="181" t="s">
        <v>528</v>
      </c>
      <c r="G57" s="181" t="s">
        <v>184</v>
      </c>
      <c r="H57" s="181">
        <v>2</v>
      </c>
      <c r="I57" s="181" t="s">
        <v>18</v>
      </c>
      <c r="J57" s="181" t="s">
        <v>288</v>
      </c>
      <c r="K57" s="181" t="s">
        <v>289</v>
      </c>
      <c r="L57" s="181">
        <v>2.5</v>
      </c>
      <c r="M57" s="181">
        <v>21</v>
      </c>
      <c r="N57" s="181">
        <v>14</v>
      </c>
      <c r="O57" s="181">
        <v>12</v>
      </c>
      <c r="P57" s="181">
        <v>29</v>
      </c>
      <c r="Q57" s="181">
        <v>42.2</v>
      </c>
      <c r="R57" s="181">
        <v>0.6</v>
      </c>
      <c r="S57" s="181">
        <v>7.6999999999999999E-2</v>
      </c>
      <c r="T57" s="181">
        <v>6.4</v>
      </c>
      <c r="U57" s="181">
        <v>6.9</v>
      </c>
      <c r="V57" s="181">
        <v>0.73</v>
      </c>
      <c r="W57" s="181">
        <v>5.8</v>
      </c>
      <c r="X57" s="181">
        <v>1.77</v>
      </c>
      <c r="Y57" s="181">
        <v>1.1200000000000001</v>
      </c>
      <c r="Z57" s="181">
        <v>4.1000000000000002E-2</v>
      </c>
      <c r="AA57" s="181">
        <v>2.2599999999999998</v>
      </c>
      <c r="AB57" s="181">
        <v>0.2</v>
      </c>
      <c r="AC57" s="181">
        <v>0.06</v>
      </c>
      <c r="AD57" s="181">
        <v>0.03</v>
      </c>
      <c r="AE57" s="181">
        <v>0.31</v>
      </c>
      <c r="AF57" s="181">
        <v>0.16</v>
      </c>
      <c r="AG57" s="181">
        <v>7.2</v>
      </c>
    </row>
    <row r="58" spans="1:169" x14ac:dyDescent="0.3">
      <c r="A58" s="181" t="s">
        <v>531</v>
      </c>
      <c r="B58" s="181" t="s">
        <v>335</v>
      </c>
      <c r="C58" s="181" t="s">
        <v>532</v>
      </c>
      <c r="D58" s="181" t="s">
        <v>405</v>
      </c>
      <c r="E58" s="181" t="s">
        <v>415</v>
      </c>
      <c r="F58" s="181" t="s">
        <v>528</v>
      </c>
      <c r="G58" s="181" t="s">
        <v>184</v>
      </c>
      <c r="H58" s="181">
        <v>3</v>
      </c>
      <c r="I58" s="181" t="s">
        <v>18</v>
      </c>
      <c r="J58" s="181" t="s">
        <v>288</v>
      </c>
      <c r="K58" s="181" t="s">
        <v>416</v>
      </c>
      <c r="L58" s="181">
        <v>2.5</v>
      </c>
      <c r="M58" s="181">
        <v>15</v>
      </c>
      <c r="N58" s="181">
        <v>16</v>
      </c>
      <c r="O58" s="181">
        <v>13</v>
      </c>
      <c r="P58" s="181">
        <v>32</v>
      </c>
      <c r="Q58" s="181">
        <v>14.5</v>
      </c>
      <c r="R58" s="181">
        <v>0.67</v>
      </c>
      <c r="S58" s="181">
        <v>8.4000000000000005E-2</v>
      </c>
      <c r="T58" s="181">
        <v>6.2</v>
      </c>
      <c r="U58" s="181">
        <v>6.8</v>
      </c>
      <c r="V58" s="181">
        <v>0.62</v>
      </c>
      <c r="W58" s="181">
        <v>4</v>
      </c>
      <c r="X58" s="181">
        <v>2.2999999999999998</v>
      </c>
      <c r="Y58" s="181">
        <v>1.27</v>
      </c>
      <c r="Z58" s="181">
        <v>4.3999999999999997E-2</v>
      </c>
      <c r="AA58" s="181">
        <v>2.27</v>
      </c>
      <c r="AB58" s="181">
        <v>0.24</v>
      </c>
      <c r="AC58" s="181">
        <v>7.0000000000000007E-2</v>
      </c>
      <c r="AD58" s="181">
        <v>0.02</v>
      </c>
      <c r="AE58" s="181">
        <v>0.28999999999999998</v>
      </c>
      <c r="AF58" s="181">
        <v>0.15</v>
      </c>
      <c r="AG58" s="181">
        <v>7.8</v>
      </c>
    </row>
    <row r="59" spans="1:169" s="189" customFormat="1" x14ac:dyDescent="0.3">
      <c r="A59" s="188" t="s">
        <v>533</v>
      </c>
      <c r="B59" s="188" t="s">
        <v>335</v>
      </c>
      <c r="C59" s="188" t="s">
        <v>534</v>
      </c>
      <c r="D59" s="188" t="s">
        <v>405</v>
      </c>
      <c r="E59" s="188" t="s">
        <v>419</v>
      </c>
      <c r="F59" s="188" t="s">
        <v>528</v>
      </c>
      <c r="G59" s="188" t="s">
        <v>184</v>
      </c>
      <c r="H59" s="188">
        <v>4</v>
      </c>
      <c r="I59" s="188" t="s">
        <v>18</v>
      </c>
      <c r="J59" s="188" t="s">
        <v>339</v>
      </c>
      <c r="K59" s="188" t="s">
        <v>289</v>
      </c>
      <c r="L59" s="188">
        <v>2.5</v>
      </c>
      <c r="M59" s="188">
        <v>4</v>
      </c>
      <c r="N59" s="188">
        <v>30</v>
      </c>
      <c r="O59" s="188">
        <v>20</v>
      </c>
      <c r="P59" s="188">
        <v>57</v>
      </c>
      <c r="Q59" s="188">
        <v>8.6</v>
      </c>
      <c r="R59" s="188">
        <v>1.17</v>
      </c>
      <c r="S59" s="188">
        <v>0.109</v>
      </c>
      <c r="T59" s="188">
        <v>6.3</v>
      </c>
      <c r="U59" s="188">
        <v>6.8</v>
      </c>
      <c r="V59" s="188">
        <v>0.72</v>
      </c>
      <c r="W59" s="188">
        <v>6.5</v>
      </c>
      <c r="X59" s="188">
        <v>3.31</v>
      </c>
      <c r="Y59" s="188">
        <v>1.86</v>
      </c>
      <c r="Z59" s="188">
        <v>5.6000000000000001E-2</v>
      </c>
      <c r="AA59" s="188">
        <v>4.18</v>
      </c>
      <c r="AB59" s="188">
        <v>0.55000000000000004</v>
      </c>
      <c r="AC59" s="188">
        <v>0.15</v>
      </c>
      <c r="AD59" s="188">
        <v>0.08</v>
      </c>
      <c r="AE59" s="188">
        <v>0.81</v>
      </c>
      <c r="AF59" s="188">
        <v>0.3</v>
      </c>
      <c r="AG59" s="188">
        <v>4.7</v>
      </c>
    </row>
    <row r="60" spans="1:169" x14ac:dyDescent="0.3">
      <c r="A60" s="181" t="s">
        <v>535</v>
      </c>
      <c r="B60" s="181" t="s">
        <v>335</v>
      </c>
      <c r="C60" s="181" t="s">
        <v>536</v>
      </c>
      <c r="D60" s="181" t="s">
        <v>405</v>
      </c>
      <c r="E60" s="181" t="s">
        <v>406</v>
      </c>
      <c r="F60" s="181" t="s">
        <v>537</v>
      </c>
      <c r="G60" s="181" t="s">
        <v>189</v>
      </c>
      <c r="H60" s="181">
        <v>1</v>
      </c>
      <c r="I60" s="181" t="s">
        <v>18</v>
      </c>
      <c r="J60" s="181" t="s">
        <v>285</v>
      </c>
      <c r="K60" s="181" t="s">
        <v>289</v>
      </c>
      <c r="L60" s="181">
        <v>2.5</v>
      </c>
      <c r="M60" s="181">
        <v>11</v>
      </c>
      <c r="N60" s="181">
        <v>37</v>
      </c>
      <c r="O60" s="181">
        <v>15</v>
      </c>
      <c r="P60" s="181">
        <v>61</v>
      </c>
      <c r="Q60" s="181">
        <v>29.8</v>
      </c>
      <c r="R60" s="181">
        <v>1.05</v>
      </c>
      <c r="S60" s="181">
        <v>0.121</v>
      </c>
      <c r="T60" s="181">
        <v>6.5</v>
      </c>
      <c r="U60" s="181">
        <v>6.9</v>
      </c>
      <c r="V60" s="181">
        <v>0.47</v>
      </c>
      <c r="W60" s="181">
        <v>11</v>
      </c>
      <c r="X60" s="181">
        <v>3.33</v>
      </c>
      <c r="Y60" s="181">
        <v>1.01</v>
      </c>
      <c r="Z60" s="181">
        <v>3.7999999999999999E-2</v>
      </c>
      <c r="AA60" s="181">
        <v>4.07</v>
      </c>
      <c r="AB60" s="181">
        <v>0.43</v>
      </c>
      <c r="AC60" s="181">
        <v>0.17</v>
      </c>
      <c r="AD60" s="181">
        <v>7.0000000000000007E-2</v>
      </c>
      <c r="AE60" s="181">
        <v>0.23</v>
      </c>
      <c r="AF60" s="181">
        <v>0.27</v>
      </c>
      <c r="AG60" s="181">
        <v>12.9</v>
      </c>
    </row>
    <row r="61" spans="1:169" x14ac:dyDescent="0.3">
      <c r="A61" s="181" t="s">
        <v>538</v>
      </c>
      <c r="B61" s="181" t="s">
        <v>335</v>
      </c>
      <c r="C61" s="181" t="s">
        <v>539</v>
      </c>
      <c r="D61" s="181" t="s">
        <v>405</v>
      </c>
      <c r="E61" s="181" t="s">
        <v>412</v>
      </c>
      <c r="F61" s="181" t="s">
        <v>537</v>
      </c>
      <c r="G61" s="181" t="s">
        <v>189</v>
      </c>
      <c r="H61" s="181">
        <v>2</v>
      </c>
      <c r="I61" s="181" t="s">
        <v>18</v>
      </c>
      <c r="J61" s="181" t="s">
        <v>285</v>
      </c>
      <c r="K61" s="181" t="s">
        <v>289</v>
      </c>
      <c r="L61" s="181">
        <v>2.5</v>
      </c>
      <c r="M61" s="181">
        <v>8</v>
      </c>
      <c r="N61" s="181">
        <v>24</v>
      </c>
      <c r="O61" s="181">
        <v>19</v>
      </c>
      <c r="P61" s="181">
        <v>36</v>
      </c>
      <c r="Q61" s="181">
        <v>70.7</v>
      </c>
      <c r="R61" s="181">
        <v>0.63</v>
      </c>
      <c r="S61" s="181">
        <v>0.14299999999999999</v>
      </c>
      <c r="T61" s="181">
        <v>6.4</v>
      </c>
      <c r="U61" s="181">
        <v>6.9</v>
      </c>
      <c r="V61" s="181">
        <v>0.36</v>
      </c>
      <c r="W61" s="181">
        <v>7.2</v>
      </c>
      <c r="X61" s="181">
        <v>4.84</v>
      </c>
      <c r="Y61" s="181">
        <v>0.88</v>
      </c>
      <c r="Z61" s="181">
        <v>2.8000000000000001E-2</v>
      </c>
      <c r="AA61" s="181">
        <v>3.15</v>
      </c>
      <c r="AB61" s="181">
        <v>0.21</v>
      </c>
      <c r="AC61" s="181">
        <v>7.0000000000000007E-2</v>
      </c>
      <c r="AD61" s="181">
        <v>0.03</v>
      </c>
      <c r="AE61" s="181">
        <v>0.2</v>
      </c>
      <c r="AF61" s="181">
        <v>0.19</v>
      </c>
      <c r="AG61" s="181">
        <v>8.6999999999999993</v>
      </c>
    </row>
    <row r="62" spans="1:169" x14ac:dyDescent="0.3">
      <c r="A62" s="181" t="s">
        <v>540</v>
      </c>
      <c r="B62" s="181" t="s">
        <v>335</v>
      </c>
      <c r="C62" s="181" t="s">
        <v>541</v>
      </c>
      <c r="D62" s="181" t="s">
        <v>405</v>
      </c>
      <c r="E62" s="181" t="s">
        <v>415</v>
      </c>
      <c r="F62" s="181" t="s">
        <v>537</v>
      </c>
      <c r="G62" s="181" t="s">
        <v>189</v>
      </c>
      <c r="H62" s="181">
        <v>3</v>
      </c>
      <c r="I62" s="181" t="s">
        <v>18</v>
      </c>
      <c r="J62" s="181" t="s">
        <v>288</v>
      </c>
      <c r="K62" s="181" t="s">
        <v>416</v>
      </c>
      <c r="L62" s="181">
        <v>2.5</v>
      </c>
      <c r="M62" s="181">
        <v>4</v>
      </c>
      <c r="N62" s="181">
        <v>22</v>
      </c>
      <c r="O62" s="181">
        <v>12</v>
      </c>
      <c r="P62" s="181">
        <v>34</v>
      </c>
      <c r="Q62" s="181">
        <v>10.1</v>
      </c>
      <c r="R62" s="181">
        <v>0.59</v>
      </c>
      <c r="S62" s="181">
        <v>6.3E-2</v>
      </c>
      <c r="T62" s="181">
        <v>6.2</v>
      </c>
      <c r="U62" s="181">
        <v>6.8</v>
      </c>
      <c r="V62" s="181">
        <v>0.38</v>
      </c>
      <c r="W62" s="181">
        <v>8.6</v>
      </c>
      <c r="X62" s="181">
        <v>2.0099999999999998</v>
      </c>
      <c r="Y62" s="181">
        <v>0.81</v>
      </c>
      <c r="Z62" s="181">
        <v>2.5999999999999999E-2</v>
      </c>
      <c r="AA62" s="181">
        <v>2.12</v>
      </c>
      <c r="AB62" s="181">
        <v>0.2</v>
      </c>
      <c r="AC62" s="181">
        <v>7.0000000000000007E-2</v>
      </c>
      <c r="AD62" s="181">
        <v>0.02</v>
      </c>
      <c r="AE62" s="181">
        <v>0.42</v>
      </c>
      <c r="AF62" s="181">
        <v>0.18</v>
      </c>
      <c r="AG62" s="181">
        <v>11.6</v>
      </c>
    </row>
    <row r="63" spans="1:169" s="189" customFormat="1" x14ac:dyDescent="0.3">
      <c r="A63" s="188" t="s">
        <v>542</v>
      </c>
      <c r="B63" s="188" t="s">
        <v>335</v>
      </c>
      <c r="C63" s="188" t="s">
        <v>543</v>
      </c>
      <c r="D63" s="188" t="s">
        <v>405</v>
      </c>
      <c r="E63" s="188" t="s">
        <v>419</v>
      </c>
      <c r="F63" s="188" t="s">
        <v>537</v>
      </c>
      <c r="G63" s="188" t="s">
        <v>189</v>
      </c>
      <c r="H63" s="188">
        <v>4</v>
      </c>
      <c r="I63" s="188" t="s">
        <v>18</v>
      </c>
      <c r="J63" s="188" t="s">
        <v>288</v>
      </c>
      <c r="K63" s="188" t="s">
        <v>289</v>
      </c>
      <c r="L63" s="188">
        <v>2.5</v>
      </c>
      <c r="M63" s="188">
        <v>3</v>
      </c>
      <c r="N63" s="188">
        <v>26</v>
      </c>
      <c r="O63" s="188">
        <v>19</v>
      </c>
      <c r="P63" s="188">
        <v>51</v>
      </c>
      <c r="Q63" s="188">
        <v>17.600000000000001</v>
      </c>
      <c r="R63" s="188">
        <v>1.01</v>
      </c>
      <c r="S63" s="188">
        <v>0.126</v>
      </c>
      <c r="T63" s="188">
        <v>6.2</v>
      </c>
      <c r="U63" s="188">
        <v>6.7</v>
      </c>
      <c r="V63" s="188">
        <v>0.35</v>
      </c>
      <c r="W63" s="188">
        <v>9.3000000000000007</v>
      </c>
      <c r="X63" s="188">
        <v>3.98</v>
      </c>
      <c r="Y63" s="188">
        <v>1.1599999999999999</v>
      </c>
      <c r="Z63" s="188">
        <v>4.4999999999999998E-2</v>
      </c>
      <c r="AA63" s="188">
        <v>3.78</v>
      </c>
      <c r="AB63" s="188">
        <v>0.35</v>
      </c>
      <c r="AC63" s="188">
        <v>0.12</v>
      </c>
      <c r="AD63" s="188">
        <v>0.06</v>
      </c>
      <c r="AE63" s="188">
        <v>0.55000000000000004</v>
      </c>
      <c r="AF63" s="188">
        <v>0.38</v>
      </c>
      <c r="AG63" s="188">
        <v>1.1000000000000001</v>
      </c>
    </row>
    <row r="64" spans="1:169" s="206" customFormat="1" x14ac:dyDescent="0.3">
      <c r="A64"/>
      <c r="B64"/>
      <c r="C64"/>
      <c r="D64"/>
      <c r="E64"/>
      <c r="F64"/>
      <c r="G64"/>
      <c r="H64"/>
      <c r="I64" s="203"/>
      <c r="J64" s="203"/>
      <c r="K64" s="204"/>
      <c r="L64" s="203"/>
      <c r="M64" s="203"/>
      <c r="N64" s="203"/>
      <c r="O64" s="203"/>
      <c r="P64" s="203"/>
      <c r="Q64" s="203"/>
      <c r="R64" s="203"/>
      <c r="S64" s="203"/>
      <c r="T64" s="203"/>
      <c r="U64" s="203"/>
      <c r="V64" s="203"/>
      <c r="W64" s="203"/>
      <c r="X64" s="203"/>
      <c r="Y64" s="203"/>
      <c r="Z64" s="203"/>
      <c r="AA64" s="203"/>
      <c r="AB64" s="203"/>
      <c r="AC64" s="203"/>
      <c r="AD64" s="203"/>
      <c r="AE64" s="203"/>
      <c r="AF64" s="203"/>
      <c r="AG64" s="203"/>
      <c r="AH64" s="203"/>
      <c r="AI64" s="205"/>
      <c r="AJ64" s="205"/>
      <c r="AK64" s="205"/>
      <c r="AL64" s="205"/>
      <c r="AM64" s="205"/>
      <c r="AN64" s="205"/>
      <c r="AO64" s="205"/>
      <c r="AP64" s="205"/>
      <c r="AQ64" s="205"/>
      <c r="AR64" s="205"/>
      <c r="AS64" s="205"/>
      <c r="AT64" s="205"/>
      <c r="AU64" s="205"/>
      <c r="AV64" s="205"/>
      <c r="AW64" s="205"/>
      <c r="AX64" s="205"/>
      <c r="AY64" s="205"/>
      <c r="AZ64" s="205"/>
      <c r="BA64" s="205"/>
      <c r="BB64" s="205"/>
      <c r="BC64" s="205"/>
      <c r="BD64" s="205"/>
      <c r="BE64" s="205"/>
      <c r="BF64" s="205"/>
      <c r="BG64" s="205"/>
      <c r="BH64" s="205"/>
      <c r="BI64" s="205"/>
      <c r="BJ64" s="205"/>
      <c r="BK64" s="205"/>
      <c r="BL64" s="205"/>
      <c r="BM64" s="205"/>
      <c r="BN64" s="205"/>
      <c r="BO64" s="205"/>
      <c r="BP64" s="205"/>
      <c r="BQ64" s="205"/>
      <c r="BR64" s="205"/>
      <c r="BS64" s="205"/>
      <c r="BT64" s="205"/>
      <c r="BU64" s="205"/>
      <c r="BV64" s="205"/>
      <c r="BW64" s="205"/>
      <c r="BX64" s="205"/>
      <c r="BY64" s="205"/>
      <c r="BZ64" s="205"/>
      <c r="CA64" s="205"/>
      <c r="CB64" s="205"/>
      <c r="CC64" s="205"/>
      <c r="CD64" s="205"/>
      <c r="CE64" s="205"/>
      <c r="CF64" s="205"/>
      <c r="CG64" s="205"/>
      <c r="CH64" s="205"/>
      <c r="CI64" s="205"/>
      <c r="CJ64" s="205"/>
      <c r="CK64" s="205"/>
      <c r="CL64" s="205"/>
      <c r="CM64" s="205"/>
      <c r="CN64" s="205"/>
      <c r="CO64" s="205"/>
      <c r="CP64" s="205"/>
      <c r="CQ64" s="205"/>
      <c r="CR64" s="205"/>
      <c r="CS64" s="205"/>
      <c r="CT64" s="205"/>
      <c r="CU64" s="205"/>
      <c r="CV64" s="205"/>
      <c r="CW64" s="205"/>
      <c r="CX64" s="205"/>
      <c r="CY64" s="205"/>
      <c r="CZ64" s="205"/>
      <c r="DA64" s="205"/>
      <c r="DB64" s="205"/>
      <c r="DC64" s="205"/>
      <c r="DD64" s="205"/>
      <c r="DE64" s="205"/>
      <c r="DF64" s="205"/>
      <c r="DG64" s="205"/>
      <c r="DH64" s="205"/>
      <c r="DI64" s="205"/>
      <c r="DJ64" s="205"/>
      <c r="DK64" s="205"/>
      <c r="DL64" s="205"/>
      <c r="DM64" s="205"/>
      <c r="DN64" s="205"/>
      <c r="DO64" s="205"/>
      <c r="DP64" s="205"/>
      <c r="DQ64" s="205"/>
      <c r="DR64" s="205"/>
      <c r="DS64" s="205"/>
      <c r="DT64" s="205"/>
      <c r="DU64" s="205"/>
      <c r="DV64" s="205"/>
      <c r="DW64" s="205"/>
      <c r="DX64" s="205"/>
      <c r="DY64" s="205"/>
      <c r="DZ64" s="205"/>
      <c r="EA64" s="205"/>
      <c r="EB64" s="205"/>
      <c r="EC64" s="205"/>
      <c r="ED64" s="205"/>
      <c r="EE64" s="205"/>
      <c r="EF64" s="205"/>
      <c r="EG64" s="205"/>
      <c r="EH64" s="205"/>
      <c r="EI64" s="205"/>
      <c r="EJ64" s="205"/>
      <c r="EK64" s="205"/>
      <c r="EL64" s="205"/>
      <c r="EM64" s="205"/>
      <c r="EN64" s="205"/>
      <c r="EO64" s="205"/>
      <c r="EP64" s="205"/>
      <c r="EQ64" s="205"/>
      <c r="ER64" s="205"/>
      <c r="ES64" s="205"/>
      <c r="ET64" s="205"/>
      <c r="EU64" s="205"/>
      <c r="EV64" s="205"/>
      <c r="EW64" s="205"/>
      <c r="EX64" s="205"/>
      <c r="EY64" s="205"/>
      <c r="EZ64" s="205"/>
      <c r="FA64" s="205"/>
      <c r="FB64" s="205"/>
      <c r="FC64" s="205"/>
      <c r="FD64" s="205"/>
      <c r="FE64" s="205"/>
      <c r="FF64" s="205"/>
      <c r="FG64" s="205"/>
      <c r="FH64" s="205"/>
      <c r="FI64" s="205"/>
      <c r="FJ64" s="205"/>
      <c r="FK64" s="205"/>
      <c r="FL64" s="205"/>
      <c r="FM64" s="205"/>
    </row>
    <row r="65" spans="1:169" s="206" customFormat="1" x14ac:dyDescent="0.3">
      <c r="A65"/>
      <c r="B65"/>
      <c r="C65"/>
      <c r="D65"/>
      <c r="E65"/>
      <c r="F65"/>
      <c r="G65"/>
      <c r="H65"/>
      <c r="I65" s="203"/>
      <c r="J65" s="203"/>
      <c r="K65" s="204"/>
      <c r="L65" s="203"/>
      <c r="M65" s="203"/>
      <c r="N65" s="203"/>
      <c r="O65" s="203"/>
      <c r="P65" s="203"/>
      <c r="Q65" s="203"/>
      <c r="R65" s="203"/>
      <c r="S65" s="203"/>
      <c r="T65" s="203"/>
      <c r="U65" s="203"/>
      <c r="V65" s="203"/>
      <c r="W65" s="203"/>
      <c r="X65" s="203"/>
      <c r="Y65" s="203"/>
      <c r="Z65" s="203"/>
      <c r="AA65" s="203"/>
      <c r="AB65" s="203"/>
      <c r="AC65" s="203"/>
      <c r="AD65" s="203"/>
      <c r="AE65" s="203"/>
      <c r="AF65" s="203"/>
      <c r="AG65" s="203"/>
      <c r="AH65" s="203"/>
      <c r="AI65" s="205"/>
      <c r="AJ65" s="205"/>
      <c r="AK65" s="205"/>
      <c r="AL65" s="205"/>
      <c r="AM65" s="205"/>
      <c r="AN65" s="205"/>
      <c r="AO65" s="205"/>
      <c r="AP65" s="205"/>
      <c r="AQ65" s="205"/>
      <c r="AR65" s="205"/>
      <c r="AS65" s="205"/>
      <c r="AT65" s="205"/>
      <c r="AU65" s="205"/>
      <c r="AV65" s="205"/>
      <c r="AW65" s="205"/>
      <c r="AX65" s="205"/>
      <c r="AY65" s="205"/>
      <c r="AZ65" s="205"/>
      <c r="BA65" s="205"/>
      <c r="BB65" s="205"/>
      <c r="BC65" s="205"/>
      <c r="BD65" s="205"/>
      <c r="BE65" s="205"/>
      <c r="BF65" s="205"/>
      <c r="BG65" s="205"/>
      <c r="BH65" s="205"/>
      <c r="BI65" s="205"/>
      <c r="BJ65" s="205"/>
      <c r="BK65" s="205"/>
      <c r="BL65" s="205"/>
      <c r="BM65" s="205"/>
      <c r="BN65" s="205"/>
      <c r="BO65" s="205"/>
      <c r="BP65" s="205"/>
      <c r="BQ65" s="205"/>
      <c r="BR65" s="205"/>
      <c r="BS65" s="205"/>
      <c r="BT65" s="205"/>
      <c r="BU65" s="205"/>
      <c r="BV65" s="205"/>
      <c r="BW65" s="205"/>
      <c r="BX65" s="205"/>
      <c r="BY65" s="205"/>
      <c r="BZ65" s="205"/>
      <c r="CA65" s="205"/>
      <c r="CB65" s="205"/>
      <c r="CC65" s="205"/>
      <c r="CD65" s="205"/>
      <c r="CE65" s="205"/>
      <c r="CF65" s="205"/>
      <c r="CG65" s="205"/>
      <c r="CH65" s="205"/>
      <c r="CI65" s="205"/>
      <c r="CJ65" s="205"/>
      <c r="CK65" s="205"/>
      <c r="CL65" s="205"/>
      <c r="CM65" s="205"/>
      <c r="CN65" s="205"/>
      <c r="CO65" s="205"/>
      <c r="CP65" s="205"/>
      <c r="CQ65" s="205"/>
      <c r="CR65" s="205"/>
      <c r="CS65" s="205"/>
      <c r="CT65" s="205"/>
      <c r="CU65" s="205"/>
      <c r="CV65" s="205"/>
      <c r="CW65" s="205"/>
      <c r="CX65" s="205"/>
      <c r="CY65" s="205"/>
      <c r="CZ65" s="205"/>
      <c r="DA65" s="205"/>
      <c r="DB65" s="205"/>
      <c r="DC65" s="205"/>
      <c r="DD65" s="205"/>
      <c r="DE65" s="205"/>
      <c r="DF65" s="205"/>
      <c r="DG65" s="205"/>
      <c r="DH65" s="205"/>
      <c r="DI65" s="205"/>
      <c r="DJ65" s="205"/>
      <c r="DK65" s="205"/>
      <c r="DL65" s="205"/>
      <c r="DM65" s="205"/>
      <c r="DN65" s="205"/>
      <c r="DO65" s="205"/>
      <c r="DP65" s="205"/>
      <c r="DQ65" s="205"/>
      <c r="DR65" s="205"/>
      <c r="DS65" s="205"/>
      <c r="DT65" s="205"/>
      <c r="DU65" s="205"/>
      <c r="DV65" s="205"/>
      <c r="DW65" s="205"/>
      <c r="DX65" s="205"/>
      <c r="DY65" s="205"/>
      <c r="DZ65" s="205"/>
      <c r="EA65" s="205"/>
      <c r="EB65" s="205"/>
      <c r="EC65" s="205"/>
      <c r="ED65" s="205"/>
      <c r="EE65" s="205"/>
      <c r="EF65" s="205"/>
      <c r="EG65" s="205"/>
      <c r="EH65" s="205"/>
      <c r="EI65" s="205"/>
      <c r="EJ65" s="205"/>
      <c r="EK65" s="205"/>
      <c r="EL65" s="205"/>
      <c r="EM65" s="205"/>
      <c r="EN65" s="205"/>
      <c r="EO65" s="205"/>
      <c r="EP65" s="205"/>
      <c r="EQ65" s="205"/>
      <c r="ER65" s="205"/>
      <c r="ES65" s="205"/>
      <c r="ET65" s="205"/>
      <c r="EU65" s="205"/>
      <c r="EV65" s="205"/>
      <c r="EW65" s="205"/>
      <c r="EX65" s="205"/>
      <c r="EY65" s="205"/>
      <c r="EZ65" s="205"/>
      <c r="FA65" s="205"/>
      <c r="FB65" s="205"/>
      <c r="FC65" s="205"/>
      <c r="FD65" s="205"/>
      <c r="FE65" s="205"/>
      <c r="FF65" s="205"/>
      <c r="FG65" s="205"/>
      <c r="FH65" s="205"/>
      <c r="FI65" s="205"/>
      <c r="FJ65" s="205"/>
      <c r="FK65" s="205"/>
      <c r="FL65" s="205"/>
      <c r="FM65" s="205"/>
    </row>
    <row r="66" spans="1:169" s="206" customFormat="1" x14ac:dyDescent="0.3">
      <c r="A66" s="203"/>
      <c r="B66" s="203"/>
      <c r="C66" s="203"/>
      <c r="D66" s="203"/>
      <c r="E66" s="203"/>
      <c r="F66" s="203"/>
      <c r="G66" s="203"/>
      <c r="H66" s="203"/>
      <c r="I66" s="203"/>
      <c r="J66" s="455"/>
      <c r="K66" s="456"/>
      <c r="L66" s="207" t="s">
        <v>263</v>
      </c>
      <c r="M66" s="207" t="s">
        <v>313</v>
      </c>
      <c r="N66" s="207" t="s">
        <v>314</v>
      </c>
      <c r="O66" s="207" t="s">
        <v>315</v>
      </c>
      <c r="P66" s="207" t="s">
        <v>316</v>
      </c>
      <c r="Q66" s="207" t="s">
        <v>317</v>
      </c>
      <c r="R66" s="207" t="s">
        <v>318</v>
      </c>
      <c r="S66" s="207" t="s">
        <v>319</v>
      </c>
      <c r="T66" s="207" t="s">
        <v>271</v>
      </c>
      <c r="U66" s="207" t="s">
        <v>272</v>
      </c>
      <c r="V66" s="207" t="s">
        <v>320</v>
      </c>
      <c r="W66" s="207" t="s">
        <v>321</v>
      </c>
      <c r="X66" s="207" t="s">
        <v>322</v>
      </c>
      <c r="Y66" s="207" t="s">
        <v>323</v>
      </c>
      <c r="Z66" s="207" t="s">
        <v>324</v>
      </c>
      <c r="AA66" s="207" t="s">
        <v>325</v>
      </c>
      <c r="AB66" s="207" t="s">
        <v>326</v>
      </c>
      <c r="AC66" s="207" t="s">
        <v>327</v>
      </c>
      <c r="AD66" s="207" t="s">
        <v>328</v>
      </c>
      <c r="AE66" s="207" t="s">
        <v>329</v>
      </c>
      <c r="AF66" s="207" t="s">
        <v>330</v>
      </c>
      <c r="AG66" s="207" t="s">
        <v>283</v>
      </c>
      <c r="AH66" s="208"/>
      <c r="AI66" s="205"/>
      <c r="AJ66" s="205"/>
      <c r="AK66" s="205"/>
      <c r="AL66" s="205"/>
      <c r="AM66" s="205"/>
      <c r="AN66" s="205"/>
      <c r="AO66" s="205"/>
      <c r="AP66" s="205"/>
      <c r="AQ66" s="205"/>
      <c r="AR66" s="205"/>
      <c r="AS66" s="205"/>
      <c r="AT66" s="205"/>
      <c r="AU66" s="205"/>
      <c r="AV66" s="205"/>
      <c r="AW66" s="205"/>
      <c r="AX66" s="205"/>
      <c r="AY66" s="205"/>
      <c r="AZ66" s="205"/>
      <c r="BA66" s="205"/>
      <c r="BB66" s="205"/>
      <c r="BC66" s="205"/>
      <c r="BD66" s="205"/>
      <c r="BE66" s="205"/>
      <c r="BF66" s="205"/>
      <c r="BG66" s="205"/>
      <c r="BH66" s="205"/>
      <c r="BI66" s="205"/>
      <c r="BJ66" s="205"/>
      <c r="BK66" s="205"/>
      <c r="BL66" s="205"/>
      <c r="BM66" s="205"/>
      <c r="BN66" s="205"/>
      <c r="BO66" s="205"/>
      <c r="BP66" s="205"/>
      <c r="BQ66" s="205"/>
      <c r="BR66" s="205"/>
      <c r="BS66" s="205"/>
      <c r="BT66" s="205"/>
      <c r="BU66" s="205"/>
      <c r="BV66" s="205"/>
      <c r="BW66" s="205"/>
      <c r="BX66" s="205"/>
      <c r="BY66" s="205"/>
      <c r="BZ66" s="205"/>
      <c r="CA66" s="205"/>
      <c r="CB66" s="205"/>
      <c r="CC66" s="205"/>
      <c r="CD66" s="205"/>
      <c r="CE66" s="205"/>
      <c r="CF66" s="205"/>
      <c r="CG66" s="205"/>
      <c r="CH66" s="205"/>
      <c r="CI66" s="205"/>
      <c r="CJ66" s="205"/>
      <c r="CK66" s="205"/>
      <c r="CL66" s="205"/>
      <c r="CM66" s="205"/>
      <c r="CN66" s="205"/>
      <c r="CO66" s="205"/>
      <c r="CP66" s="205"/>
      <c r="CQ66" s="205"/>
      <c r="CR66" s="205"/>
      <c r="CS66" s="205"/>
      <c r="CT66" s="205"/>
      <c r="CU66" s="205"/>
      <c r="CV66" s="205"/>
      <c r="CW66" s="205"/>
      <c r="CX66" s="205"/>
      <c r="CY66" s="205"/>
      <c r="CZ66" s="205"/>
      <c r="DA66" s="205"/>
      <c r="DB66" s="205"/>
      <c r="DC66" s="205"/>
      <c r="DD66" s="205"/>
      <c r="DE66" s="205"/>
      <c r="DF66" s="205"/>
      <c r="DG66" s="205"/>
      <c r="DH66" s="205"/>
      <c r="DI66" s="205"/>
      <c r="DJ66" s="205"/>
      <c r="DK66" s="205"/>
      <c r="DL66" s="205"/>
      <c r="DM66" s="205"/>
      <c r="DN66" s="205"/>
      <c r="DO66" s="205"/>
      <c r="DP66" s="205"/>
      <c r="DQ66" s="205"/>
      <c r="DR66" s="205"/>
      <c r="DS66" s="205"/>
      <c r="DT66" s="205"/>
      <c r="DU66" s="205"/>
      <c r="DV66" s="205"/>
      <c r="DW66" s="205"/>
      <c r="DX66" s="205"/>
      <c r="DY66" s="205"/>
      <c r="DZ66" s="205"/>
      <c r="EA66" s="205"/>
      <c r="EB66" s="205"/>
      <c r="EC66" s="205"/>
      <c r="ED66" s="205"/>
      <c r="EE66" s="205"/>
      <c r="EF66" s="205"/>
      <c r="EG66" s="205"/>
      <c r="EH66" s="205"/>
      <c r="EI66" s="205"/>
      <c r="EJ66" s="205"/>
      <c r="EK66" s="205"/>
      <c r="EL66" s="205"/>
      <c r="EM66" s="205"/>
      <c r="EN66" s="205"/>
      <c r="EO66" s="205"/>
      <c r="EP66" s="205"/>
      <c r="EQ66" s="205"/>
      <c r="ER66" s="205"/>
      <c r="ES66" s="205"/>
      <c r="ET66" s="205"/>
      <c r="EU66" s="205"/>
      <c r="EV66" s="205"/>
      <c r="EW66" s="205"/>
      <c r="EX66" s="205"/>
      <c r="EY66" s="205"/>
      <c r="EZ66" s="205"/>
      <c r="FA66" s="205"/>
      <c r="FB66" s="205"/>
      <c r="FC66" s="205"/>
      <c r="FD66" s="205"/>
      <c r="FE66" s="205"/>
      <c r="FF66" s="205"/>
      <c r="FG66" s="205"/>
      <c r="FH66" s="205"/>
      <c r="FI66" s="205"/>
      <c r="FJ66" s="205"/>
      <c r="FK66" s="205"/>
      <c r="FL66" s="205"/>
      <c r="FM66" s="205"/>
    </row>
    <row r="67" spans="1:169" s="206" customFormat="1" x14ac:dyDescent="0.3">
      <c r="A67" s="203"/>
      <c r="B67" s="203"/>
      <c r="C67" s="203"/>
      <c r="D67" s="203"/>
      <c r="E67" s="203"/>
      <c r="F67" s="203"/>
      <c r="G67" s="203"/>
      <c r="H67" s="203"/>
      <c r="I67" s="205"/>
      <c r="J67" s="457" t="s">
        <v>544</v>
      </c>
      <c r="K67" s="209" t="str">
        <f>G16</f>
        <v>Bednar only</v>
      </c>
      <c r="L67" s="210">
        <f>AVERAGE(L16:L19)</f>
        <v>1.875</v>
      </c>
      <c r="M67" s="210">
        <f t="shared" ref="M67:AG67" si="1">AVERAGE(M16:M19)</f>
        <v>12.583333333333334</v>
      </c>
      <c r="N67" s="210">
        <f t="shared" si="1"/>
        <v>29.666666666666668</v>
      </c>
      <c r="O67" s="210">
        <f t="shared" si="1"/>
        <v>16.833333333333332</v>
      </c>
      <c r="P67" s="210">
        <f t="shared" si="1"/>
        <v>46.166666666666664</v>
      </c>
      <c r="Q67" s="210">
        <f t="shared" si="1"/>
        <v>31.783333333333331</v>
      </c>
      <c r="R67" s="210">
        <f t="shared" si="1"/>
        <v>0.96666666666666656</v>
      </c>
      <c r="S67" s="210">
        <f t="shared" si="1"/>
        <v>0.10299999999999999</v>
      </c>
      <c r="T67" s="210">
        <f t="shared" si="1"/>
        <v>6.3</v>
      </c>
      <c r="U67" s="210">
        <f t="shared" si="1"/>
        <v>6.8666666666666663</v>
      </c>
      <c r="V67" s="210">
        <f t="shared" si="1"/>
        <v>0.55166666666666664</v>
      </c>
      <c r="W67" s="210">
        <f t="shared" si="1"/>
        <v>9.2333333333333343</v>
      </c>
      <c r="X67" s="210">
        <f t="shared" si="1"/>
        <v>2.2991666666666668</v>
      </c>
      <c r="Y67" s="210">
        <f t="shared" si="1"/>
        <v>1.2741666666666667</v>
      </c>
      <c r="Z67" s="210">
        <f t="shared" si="1"/>
        <v>3.1833333333333332E-2</v>
      </c>
      <c r="AA67" s="210">
        <f t="shared" si="1"/>
        <v>2.8824999999999998</v>
      </c>
      <c r="AB67" s="210">
        <f t="shared" si="1"/>
        <v>0.29833333333333334</v>
      </c>
      <c r="AC67" s="210">
        <f t="shared" si="1"/>
        <v>0.10833333333333334</v>
      </c>
      <c r="AD67" s="210">
        <f t="shared" si="1"/>
        <v>5.5833333333333332E-2</v>
      </c>
      <c r="AE67" s="210">
        <f t="shared" si="1"/>
        <v>0.38750000000000001</v>
      </c>
      <c r="AF67" s="210">
        <f t="shared" si="1"/>
        <v>0.23416666666666666</v>
      </c>
      <c r="AG67" s="210">
        <f t="shared" si="1"/>
        <v>9.7583333333333329</v>
      </c>
      <c r="AH67" s="211"/>
      <c r="AI67" s="205"/>
      <c r="AJ67" s="205"/>
      <c r="AK67" s="205"/>
      <c r="AL67" s="205"/>
      <c r="AM67" s="205"/>
      <c r="AN67" s="205"/>
      <c r="AO67" s="205"/>
      <c r="AP67" s="205"/>
      <c r="AQ67" s="205"/>
      <c r="AR67" s="205"/>
      <c r="AS67" s="205"/>
      <c r="AT67" s="205"/>
      <c r="AU67" s="205"/>
      <c r="AV67" s="205"/>
      <c r="AW67" s="205"/>
      <c r="AX67" s="205"/>
      <c r="AY67" s="205"/>
      <c r="AZ67" s="205"/>
      <c r="BA67" s="205"/>
      <c r="BB67" s="205"/>
      <c r="BC67" s="205"/>
      <c r="BD67" s="205"/>
      <c r="BE67" s="205"/>
      <c r="BF67" s="205"/>
      <c r="BG67" s="205"/>
      <c r="BH67" s="205"/>
      <c r="BI67" s="205"/>
      <c r="BJ67" s="205"/>
      <c r="BK67" s="205"/>
      <c r="BL67" s="205"/>
      <c r="BM67" s="205"/>
      <c r="BN67" s="205"/>
      <c r="BO67" s="205"/>
      <c r="BP67" s="205"/>
      <c r="BQ67" s="205"/>
      <c r="BR67" s="205"/>
      <c r="BS67" s="205"/>
      <c r="BT67" s="205"/>
      <c r="BU67" s="205"/>
      <c r="BV67" s="205"/>
      <c r="BW67" s="205"/>
      <c r="BX67" s="205"/>
      <c r="BY67" s="205"/>
      <c r="BZ67" s="205"/>
      <c r="CA67" s="205"/>
      <c r="CB67" s="205"/>
      <c r="CC67" s="205"/>
      <c r="CD67" s="205"/>
      <c r="CE67" s="205"/>
      <c r="CF67" s="205"/>
      <c r="CG67" s="205"/>
      <c r="CH67" s="205"/>
      <c r="CI67" s="205"/>
      <c r="CJ67" s="205"/>
      <c r="CK67" s="205"/>
      <c r="CL67" s="205"/>
      <c r="CM67" s="205"/>
      <c r="CN67" s="205"/>
      <c r="CO67" s="205"/>
      <c r="CP67" s="205"/>
      <c r="CQ67" s="205"/>
      <c r="CR67" s="205"/>
      <c r="CS67" s="205"/>
      <c r="CT67" s="205"/>
      <c r="CU67" s="205"/>
      <c r="CV67" s="205"/>
      <c r="CW67" s="205"/>
      <c r="CX67" s="205"/>
      <c r="CY67" s="205"/>
      <c r="CZ67" s="205"/>
      <c r="DA67" s="205"/>
      <c r="DB67" s="205"/>
      <c r="DC67" s="205"/>
      <c r="DD67" s="205"/>
      <c r="DE67" s="205"/>
      <c r="DF67" s="205"/>
      <c r="DG67" s="205"/>
      <c r="DH67" s="205"/>
      <c r="DI67" s="205"/>
      <c r="DJ67" s="205"/>
      <c r="DK67" s="205"/>
      <c r="DL67" s="205"/>
      <c r="DM67" s="205"/>
      <c r="DN67" s="205"/>
      <c r="DO67" s="205"/>
      <c r="DP67" s="205"/>
      <c r="DQ67" s="205"/>
      <c r="DR67" s="205"/>
      <c r="DS67" s="205"/>
      <c r="DT67" s="205"/>
      <c r="DU67" s="205"/>
      <c r="DV67" s="205"/>
      <c r="DW67" s="205"/>
      <c r="DX67" s="205"/>
      <c r="DY67" s="205"/>
      <c r="DZ67" s="205"/>
      <c r="EA67" s="205"/>
      <c r="EB67" s="205"/>
      <c r="EC67" s="205"/>
      <c r="ED67" s="205"/>
      <c r="EE67" s="205"/>
      <c r="EF67" s="205"/>
      <c r="EG67" s="205"/>
      <c r="EH67" s="205"/>
      <c r="EI67" s="205"/>
      <c r="EJ67" s="205"/>
      <c r="EK67" s="205"/>
      <c r="EL67" s="205"/>
      <c r="EM67" s="205"/>
      <c r="EN67" s="205"/>
      <c r="EO67" s="205"/>
      <c r="EP67" s="205"/>
      <c r="EQ67" s="205"/>
      <c r="ER67" s="205"/>
      <c r="ES67" s="205"/>
      <c r="ET67" s="205"/>
      <c r="EU67" s="205"/>
      <c r="EV67" s="205"/>
      <c r="EW67" s="205"/>
      <c r="EX67" s="205"/>
      <c r="EY67" s="205"/>
      <c r="EZ67" s="205"/>
      <c r="FA67" s="205"/>
      <c r="FB67" s="205"/>
      <c r="FC67" s="205"/>
      <c r="FD67" s="205"/>
      <c r="FE67" s="205"/>
      <c r="FF67" s="205"/>
      <c r="FG67" s="205"/>
      <c r="FH67" s="205"/>
      <c r="FI67" s="205"/>
      <c r="FJ67" s="205"/>
      <c r="FK67" s="205"/>
      <c r="FL67" s="205"/>
      <c r="FM67" s="205"/>
    </row>
    <row r="68" spans="1:169" s="206" customFormat="1" x14ac:dyDescent="0.3">
      <c r="A68" s="203"/>
      <c r="B68" s="203"/>
      <c r="C68" s="203"/>
      <c r="D68" s="203"/>
      <c r="E68" s="203"/>
      <c r="F68" s="203"/>
      <c r="G68" s="203"/>
      <c r="H68" s="203"/>
      <c r="I68" s="205"/>
      <c r="J68" s="458"/>
      <c r="K68" s="209" t="str">
        <f>G20</f>
        <v>Hydrotalcite 7t/ha</v>
      </c>
      <c r="L68" s="211">
        <f>AVERAGE(L20:L23)</f>
        <v>2</v>
      </c>
      <c r="M68" s="211">
        <f t="shared" ref="M68:AG68" si="2">AVERAGE(M20:M23)</f>
        <v>21.75</v>
      </c>
      <c r="N68" s="211">
        <f t="shared" si="2"/>
        <v>26</v>
      </c>
      <c r="O68" s="211">
        <f t="shared" si="2"/>
        <v>19.25</v>
      </c>
      <c r="P68" s="211">
        <f t="shared" si="2"/>
        <v>41.25</v>
      </c>
      <c r="Q68" s="211">
        <f t="shared" si="2"/>
        <v>43.400000000000006</v>
      </c>
      <c r="R68" s="211">
        <f t="shared" si="2"/>
        <v>0.76749999999999996</v>
      </c>
      <c r="S68" s="211">
        <f t="shared" si="2"/>
        <v>0.11649999999999999</v>
      </c>
      <c r="T68" s="211">
        <f t="shared" si="2"/>
        <v>6.3000000000000007</v>
      </c>
      <c r="U68" s="211">
        <f t="shared" si="2"/>
        <v>6.8750000000000009</v>
      </c>
      <c r="V68" s="211">
        <f t="shared" si="2"/>
        <v>0.50249999999999995</v>
      </c>
      <c r="W68" s="211">
        <f t="shared" si="2"/>
        <v>8.625</v>
      </c>
      <c r="X68" s="211">
        <f t="shared" si="2"/>
        <v>1.56</v>
      </c>
      <c r="Y68" s="211">
        <f t="shared" si="2"/>
        <v>1.0924999999999998</v>
      </c>
      <c r="Z68" s="211">
        <f t="shared" si="2"/>
        <v>2.9499999999999998E-2</v>
      </c>
      <c r="AA68" s="211">
        <f t="shared" si="2"/>
        <v>2.46</v>
      </c>
      <c r="AB68" s="211">
        <f t="shared" si="2"/>
        <v>0.57499999999999996</v>
      </c>
      <c r="AC68" s="211">
        <f t="shared" si="2"/>
        <v>8.7500000000000008E-2</v>
      </c>
      <c r="AD68" s="211">
        <f t="shared" si="2"/>
        <v>5.2499999999999998E-2</v>
      </c>
      <c r="AE68" s="211">
        <f t="shared" si="2"/>
        <v>0.30750000000000005</v>
      </c>
      <c r="AF68" s="211">
        <f t="shared" si="2"/>
        <v>0.22000000000000003</v>
      </c>
      <c r="AG68" s="211">
        <f t="shared" si="2"/>
        <v>12.85</v>
      </c>
      <c r="AH68" s="211"/>
      <c r="AI68" s="205"/>
      <c r="AJ68" s="205"/>
      <c r="AK68" s="205"/>
      <c r="AL68" s="205"/>
      <c r="AM68" s="205"/>
      <c r="AN68" s="205"/>
      <c r="AO68" s="205"/>
      <c r="AP68" s="205"/>
      <c r="AQ68" s="205"/>
      <c r="AR68" s="205"/>
      <c r="AS68" s="205"/>
      <c r="AT68" s="205"/>
      <c r="AU68" s="205"/>
      <c r="AV68" s="205"/>
      <c r="AW68" s="205"/>
      <c r="AX68" s="205"/>
      <c r="AY68" s="205"/>
      <c r="AZ68" s="205"/>
      <c r="BA68" s="205"/>
      <c r="BB68" s="205"/>
      <c r="BC68" s="205"/>
      <c r="BD68" s="205"/>
      <c r="BE68" s="205"/>
      <c r="BF68" s="205"/>
      <c r="BG68" s="205"/>
      <c r="BH68" s="205"/>
      <c r="BI68" s="205"/>
      <c r="BJ68" s="205"/>
      <c r="BK68" s="205"/>
      <c r="BL68" s="205"/>
      <c r="BM68" s="205"/>
      <c r="BN68" s="205"/>
      <c r="BO68" s="205"/>
      <c r="BP68" s="205"/>
      <c r="BQ68" s="205"/>
      <c r="BR68" s="205"/>
      <c r="BS68" s="205"/>
      <c r="BT68" s="205"/>
      <c r="BU68" s="205"/>
      <c r="BV68" s="205"/>
      <c r="BW68" s="205"/>
      <c r="BX68" s="205"/>
      <c r="BY68" s="205"/>
      <c r="BZ68" s="205"/>
      <c r="CA68" s="205"/>
      <c r="CB68" s="205"/>
      <c r="CC68" s="205"/>
      <c r="CD68" s="205"/>
      <c r="CE68" s="205"/>
      <c r="CF68" s="205"/>
      <c r="CG68" s="205"/>
      <c r="CH68" s="205"/>
      <c r="CI68" s="205"/>
      <c r="CJ68" s="205"/>
      <c r="CK68" s="205"/>
      <c r="CL68" s="205"/>
      <c r="CM68" s="205"/>
      <c r="CN68" s="205"/>
      <c r="CO68" s="205"/>
      <c r="CP68" s="205"/>
      <c r="CQ68" s="205"/>
      <c r="CR68" s="205"/>
      <c r="CS68" s="205"/>
      <c r="CT68" s="205"/>
      <c r="CU68" s="205"/>
      <c r="CV68" s="205"/>
      <c r="CW68" s="205"/>
      <c r="CX68" s="205"/>
      <c r="CY68" s="205"/>
      <c r="CZ68" s="205"/>
      <c r="DA68" s="205"/>
      <c r="DB68" s="205"/>
      <c r="DC68" s="205"/>
      <c r="DD68" s="205"/>
      <c r="DE68" s="205"/>
      <c r="DF68" s="205"/>
      <c r="DG68" s="205"/>
      <c r="DH68" s="205"/>
      <c r="DI68" s="205"/>
      <c r="DJ68" s="205"/>
      <c r="DK68" s="205"/>
      <c r="DL68" s="205"/>
      <c r="DM68" s="205"/>
      <c r="DN68" s="205"/>
      <c r="DO68" s="205"/>
      <c r="DP68" s="205"/>
      <c r="DQ68" s="205"/>
      <c r="DR68" s="205"/>
      <c r="DS68" s="205"/>
      <c r="DT68" s="205"/>
      <c r="DU68" s="205"/>
      <c r="DV68" s="205"/>
      <c r="DW68" s="205"/>
      <c r="DX68" s="205"/>
      <c r="DY68" s="205"/>
      <c r="DZ68" s="205"/>
      <c r="EA68" s="205"/>
      <c r="EB68" s="205"/>
      <c r="EC68" s="205"/>
      <c r="ED68" s="205"/>
      <c r="EE68" s="205"/>
      <c r="EF68" s="205"/>
      <c r="EG68" s="205"/>
      <c r="EH68" s="205"/>
      <c r="EI68" s="205"/>
      <c r="EJ68" s="205"/>
      <c r="EK68" s="205"/>
      <c r="EL68" s="205"/>
      <c r="EM68" s="205"/>
      <c r="EN68" s="205"/>
      <c r="EO68" s="205"/>
      <c r="EP68" s="205"/>
      <c r="EQ68" s="205"/>
      <c r="ER68" s="205"/>
      <c r="ES68" s="205"/>
      <c r="ET68" s="205"/>
      <c r="EU68" s="205"/>
      <c r="EV68" s="205"/>
      <c r="EW68" s="205"/>
      <c r="EX68" s="205"/>
      <c r="EY68" s="205"/>
      <c r="EZ68" s="205"/>
      <c r="FA68" s="205"/>
      <c r="FB68" s="205"/>
      <c r="FC68" s="205"/>
      <c r="FD68" s="205"/>
      <c r="FE68" s="205"/>
      <c r="FF68" s="205"/>
      <c r="FG68" s="205"/>
      <c r="FH68" s="205"/>
      <c r="FI68" s="205"/>
      <c r="FJ68" s="205"/>
      <c r="FK68" s="205"/>
      <c r="FL68" s="205"/>
      <c r="FM68" s="205"/>
    </row>
    <row r="69" spans="1:169" s="206" customFormat="1" ht="15" customHeight="1" x14ac:dyDescent="0.3">
      <c r="A69" s="203"/>
      <c r="B69" s="203"/>
      <c r="C69" s="203"/>
      <c r="D69" s="203"/>
      <c r="E69" s="203"/>
      <c r="F69" s="203"/>
      <c r="G69" s="203"/>
      <c r="H69" s="203"/>
      <c r="I69" s="205"/>
      <c r="J69" s="458"/>
      <c r="K69" s="209" t="str">
        <f>G24</f>
        <v>Agrisilica Chip</v>
      </c>
      <c r="L69" s="211">
        <f>AVERAGE(L24:L27)</f>
        <v>2</v>
      </c>
      <c r="M69" s="211">
        <f t="shared" ref="M69:AG69" si="3">AVERAGE(M24:M27)</f>
        <v>7.25</v>
      </c>
      <c r="N69" s="211">
        <f t="shared" si="3"/>
        <v>31.75</v>
      </c>
      <c r="O69" s="211">
        <f t="shared" si="3"/>
        <v>18.5</v>
      </c>
      <c r="P69" s="211">
        <f t="shared" si="3"/>
        <v>54</v>
      </c>
      <c r="Q69" s="211">
        <f t="shared" si="3"/>
        <v>15.325000000000001</v>
      </c>
      <c r="R69" s="211">
        <f t="shared" si="3"/>
        <v>0.96499999999999997</v>
      </c>
      <c r="S69" s="211">
        <f t="shared" si="3"/>
        <v>9.7000000000000003E-2</v>
      </c>
      <c r="T69" s="211">
        <f t="shared" si="3"/>
        <v>6.3000000000000007</v>
      </c>
      <c r="U69" s="211">
        <f t="shared" si="3"/>
        <v>6.8999999999999995</v>
      </c>
      <c r="V69" s="211">
        <f t="shared" si="3"/>
        <v>0.54749999999999999</v>
      </c>
      <c r="W69" s="211">
        <f t="shared" si="3"/>
        <v>8.25</v>
      </c>
      <c r="X69" s="211">
        <f t="shared" si="3"/>
        <v>2.1174999999999997</v>
      </c>
      <c r="Y69" s="211">
        <f t="shared" si="3"/>
        <v>1.4175</v>
      </c>
      <c r="Z69" s="211">
        <f t="shared" si="3"/>
        <v>3.8249999999999999E-2</v>
      </c>
      <c r="AA69" s="211">
        <f t="shared" si="3"/>
        <v>3.42</v>
      </c>
      <c r="AB69" s="211">
        <f t="shared" si="3"/>
        <v>0.41749999999999998</v>
      </c>
      <c r="AC69" s="211">
        <f t="shared" si="3"/>
        <v>0.13250000000000001</v>
      </c>
      <c r="AD69" s="211">
        <f t="shared" si="3"/>
        <v>6.25E-2</v>
      </c>
      <c r="AE69" s="211">
        <f t="shared" si="3"/>
        <v>0.36499999999999999</v>
      </c>
      <c r="AF69" s="211">
        <f t="shared" si="3"/>
        <v>0.2525</v>
      </c>
      <c r="AG69" s="211">
        <f t="shared" si="3"/>
        <v>8.625</v>
      </c>
      <c r="AH69" s="211"/>
      <c r="AI69" s="205"/>
      <c r="AJ69" s="205"/>
      <c r="AK69" s="205"/>
      <c r="AL69" s="205"/>
      <c r="AM69" s="205"/>
      <c r="AN69" s="205"/>
      <c r="AO69" s="205"/>
      <c r="AP69" s="205"/>
      <c r="AQ69" s="205"/>
      <c r="AR69" s="205"/>
      <c r="AS69" s="205"/>
      <c r="AT69" s="205"/>
      <c r="AU69" s="205"/>
      <c r="AV69" s="205"/>
      <c r="AW69" s="205"/>
      <c r="AX69" s="205"/>
      <c r="AY69" s="205"/>
      <c r="AZ69" s="205"/>
      <c r="BA69" s="205"/>
      <c r="BB69" s="205"/>
      <c r="BC69" s="205"/>
      <c r="BD69" s="205"/>
      <c r="BE69" s="205"/>
      <c r="BF69" s="205"/>
      <c r="BG69" s="205"/>
      <c r="BH69" s="205"/>
      <c r="BI69" s="205"/>
      <c r="BJ69" s="205"/>
      <c r="BK69" s="205"/>
      <c r="BL69" s="205"/>
      <c r="BM69" s="205"/>
      <c r="BN69" s="205"/>
      <c r="BO69" s="205"/>
      <c r="BP69" s="205"/>
      <c r="BQ69" s="205"/>
      <c r="BR69" s="205"/>
      <c r="BS69" s="205"/>
      <c r="BT69" s="205"/>
      <c r="BU69" s="205"/>
      <c r="BV69" s="205"/>
      <c r="BW69" s="205"/>
      <c r="BX69" s="205"/>
      <c r="BY69" s="205"/>
      <c r="BZ69" s="205"/>
      <c r="CA69" s="205"/>
      <c r="CB69" s="205"/>
      <c r="CC69" s="205"/>
      <c r="CD69" s="205"/>
      <c r="CE69" s="205"/>
      <c r="CF69" s="205"/>
      <c r="CG69" s="205"/>
      <c r="CH69" s="205"/>
      <c r="CI69" s="205"/>
      <c r="CJ69" s="205"/>
      <c r="CK69" s="205"/>
      <c r="CL69" s="205"/>
      <c r="CM69" s="205"/>
      <c r="CN69" s="205"/>
      <c r="CO69" s="205"/>
      <c r="CP69" s="205"/>
      <c r="CQ69" s="205"/>
      <c r="CR69" s="205"/>
      <c r="CS69" s="205"/>
      <c r="CT69" s="205"/>
      <c r="CU69" s="205"/>
      <c r="CV69" s="205"/>
      <c r="CW69" s="205"/>
      <c r="CX69" s="205"/>
      <c r="CY69" s="205"/>
      <c r="CZ69" s="205"/>
      <c r="DA69" s="205"/>
      <c r="DB69" s="205"/>
      <c r="DC69" s="205"/>
      <c r="DD69" s="205"/>
      <c r="DE69" s="205"/>
      <c r="DF69" s="205"/>
      <c r="DG69" s="205"/>
      <c r="DH69" s="205"/>
      <c r="DI69" s="205"/>
      <c r="DJ69" s="205"/>
      <c r="DK69" s="205"/>
      <c r="DL69" s="205"/>
      <c r="DM69" s="205"/>
      <c r="DN69" s="205"/>
      <c r="DO69" s="205"/>
      <c r="DP69" s="205"/>
      <c r="DQ69" s="205"/>
      <c r="DR69" s="205"/>
      <c r="DS69" s="205"/>
      <c r="DT69" s="205"/>
      <c r="DU69" s="205"/>
      <c r="DV69" s="205"/>
      <c r="DW69" s="205"/>
      <c r="DX69" s="205"/>
      <c r="DY69" s="205"/>
      <c r="DZ69" s="205"/>
      <c r="EA69" s="205"/>
      <c r="EB69" s="205"/>
      <c r="EC69" s="205"/>
      <c r="ED69" s="205"/>
      <c r="EE69" s="205"/>
      <c r="EF69" s="205"/>
      <c r="EG69" s="205"/>
      <c r="EH69" s="205"/>
      <c r="EI69" s="205"/>
      <c r="EJ69" s="205"/>
      <c r="EK69" s="205"/>
      <c r="EL69" s="205"/>
      <c r="EM69" s="205"/>
      <c r="EN69" s="205"/>
      <c r="EO69" s="205"/>
      <c r="EP69" s="205"/>
      <c r="EQ69" s="205"/>
      <c r="ER69" s="205"/>
      <c r="ES69" s="205"/>
      <c r="ET69" s="205"/>
      <c r="EU69" s="205"/>
      <c r="EV69" s="205"/>
      <c r="EW69" s="205"/>
      <c r="EX69" s="205"/>
      <c r="EY69" s="205"/>
      <c r="EZ69" s="205"/>
      <c r="FA69" s="205"/>
      <c r="FB69" s="205"/>
      <c r="FC69" s="205"/>
      <c r="FD69" s="205"/>
      <c r="FE69" s="205"/>
      <c r="FF69" s="205"/>
      <c r="FG69" s="205"/>
      <c r="FH69" s="205"/>
      <c r="FI69" s="205"/>
      <c r="FJ69" s="205"/>
      <c r="FK69" s="205"/>
      <c r="FL69" s="205"/>
      <c r="FM69" s="205"/>
    </row>
    <row r="70" spans="1:169" s="206" customFormat="1" x14ac:dyDescent="0.3">
      <c r="A70" s="203"/>
      <c r="B70" s="203"/>
      <c r="C70" s="203"/>
      <c r="D70" s="203"/>
      <c r="E70" s="203"/>
      <c r="F70" s="203"/>
      <c r="G70" s="203"/>
      <c r="H70" s="203"/>
      <c r="I70" s="205"/>
      <c r="J70" s="458"/>
      <c r="K70" s="209" t="str">
        <f>G28</f>
        <v>ironman gypsum 15t/ha</v>
      </c>
      <c r="L70" s="211">
        <f>AVERAGE(L28:L31)</f>
        <v>1.75</v>
      </c>
      <c r="M70" s="211">
        <f t="shared" ref="M70:AG70" si="4">AVERAGE(M28:M31)</f>
        <v>16.5</v>
      </c>
      <c r="N70" s="211">
        <f t="shared" si="4"/>
        <v>26.75</v>
      </c>
      <c r="O70" s="211">
        <f t="shared" si="4"/>
        <v>15.75</v>
      </c>
      <c r="P70" s="211">
        <f t="shared" si="4"/>
        <v>35.5</v>
      </c>
      <c r="Q70" s="211">
        <f t="shared" si="4"/>
        <v>115.175</v>
      </c>
      <c r="R70" s="211">
        <f t="shared" si="4"/>
        <v>0.76750000000000007</v>
      </c>
      <c r="S70" s="211">
        <f t="shared" si="4"/>
        <v>0.23574999999999999</v>
      </c>
      <c r="T70" s="211">
        <f t="shared" si="4"/>
        <v>6.3250000000000002</v>
      </c>
      <c r="U70" s="211">
        <f t="shared" si="4"/>
        <v>6.8</v>
      </c>
      <c r="V70" s="211">
        <f t="shared" si="4"/>
        <v>0.51749999999999996</v>
      </c>
      <c r="W70" s="211">
        <f t="shared" si="4"/>
        <v>9.1999999999999993</v>
      </c>
      <c r="X70" s="211">
        <f t="shared" si="4"/>
        <v>6.5875000000000004</v>
      </c>
      <c r="Y70" s="211">
        <f t="shared" si="4"/>
        <v>1.0525</v>
      </c>
      <c r="Z70" s="211">
        <f t="shared" si="4"/>
        <v>3.4250000000000003E-2</v>
      </c>
      <c r="AA70" s="211">
        <f t="shared" si="4"/>
        <v>3.6199999999999997</v>
      </c>
      <c r="AB70" s="211">
        <f t="shared" si="4"/>
        <v>0.22750000000000001</v>
      </c>
      <c r="AC70" s="211">
        <f t="shared" si="4"/>
        <v>7.4999999999999997E-2</v>
      </c>
      <c r="AD70" s="211">
        <f t="shared" si="4"/>
        <v>0.06</v>
      </c>
      <c r="AE70" s="211">
        <f t="shared" si="4"/>
        <v>0.27</v>
      </c>
      <c r="AF70" s="211">
        <f t="shared" si="4"/>
        <v>0.23</v>
      </c>
      <c r="AG70" s="211">
        <f t="shared" si="4"/>
        <v>14.675000000000001</v>
      </c>
      <c r="AH70" s="211"/>
      <c r="AI70" s="205"/>
      <c r="AJ70" s="205"/>
      <c r="AK70" s="205"/>
      <c r="AL70" s="205"/>
      <c r="AM70" s="205"/>
      <c r="AN70" s="205"/>
      <c r="AO70" s="205"/>
      <c r="AP70" s="205"/>
      <c r="AQ70" s="205"/>
      <c r="AR70" s="205"/>
      <c r="AS70" s="205"/>
      <c r="AT70" s="205"/>
      <c r="AU70" s="205"/>
      <c r="AV70" s="205"/>
      <c r="AW70" s="205"/>
      <c r="AX70" s="205"/>
      <c r="AY70" s="205"/>
      <c r="AZ70" s="205"/>
      <c r="BA70" s="205"/>
      <c r="BB70" s="205"/>
      <c r="BC70" s="205"/>
      <c r="BD70" s="205"/>
      <c r="BE70" s="205"/>
      <c r="BF70" s="205"/>
      <c r="BG70" s="205"/>
      <c r="BH70" s="205"/>
      <c r="BI70" s="205"/>
      <c r="BJ70" s="205"/>
      <c r="BK70" s="205"/>
      <c r="BL70" s="205"/>
      <c r="BM70" s="205"/>
      <c r="BN70" s="205"/>
      <c r="BO70" s="205"/>
      <c r="BP70" s="205"/>
      <c r="BQ70" s="205"/>
      <c r="BR70" s="205"/>
      <c r="BS70" s="205"/>
      <c r="BT70" s="205"/>
      <c r="BU70" s="205"/>
      <c r="BV70" s="205"/>
      <c r="BW70" s="205"/>
      <c r="BX70" s="205"/>
      <c r="BY70" s="205"/>
      <c r="BZ70" s="205"/>
      <c r="CA70" s="205"/>
      <c r="CB70" s="205"/>
      <c r="CC70" s="205"/>
      <c r="CD70" s="205"/>
      <c r="CE70" s="205"/>
      <c r="CF70" s="205"/>
      <c r="CG70" s="205"/>
      <c r="CH70" s="205"/>
      <c r="CI70" s="205"/>
      <c r="CJ70" s="205"/>
      <c r="CK70" s="205"/>
      <c r="CL70" s="205"/>
      <c r="CM70" s="205"/>
      <c r="CN70" s="205"/>
      <c r="CO70" s="205"/>
      <c r="CP70" s="205"/>
      <c r="CQ70" s="205"/>
      <c r="CR70" s="205"/>
      <c r="CS70" s="205"/>
      <c r="CT70" s="205"/>
      <c r="CU70" s="205"/>
      <c r="CV70" s="205"/>
      <c r="CW70" s="205"/>
      <c r="CX70" s="205"/>
      <c r="CY70" s="205"/>
      <c r="CZ70" s="205"/>
      <c r="DA70" s="205"/>
      <c r="DB70" s="205"/>
      <c r="DC70" s="205"/>
      <c r="DD70" s="205"/>
      <c r="DE70" s="205"/>
      <c r="DF70" s="205"/>
      <c r="DG70" s="205"/>
      <c r="DH70" s="205"/>
      <c r="DI70" s="205"/>
      <c r="DJ70" s="205"/>
      <c r="DK70" s="205"/>
      <c r="DL70" s="205"/>
      <c r="DM70" s="205"/>
      <c r="DN70" s="205"/>
      <c r="DO70" s="205"/>
      <c r="DP70" s="205"/>
      <c r="DQ70" s="205"/>
      <c r="DR70" s="205"/>
      <c r="DS70" s="205"/>
      <c r="DT70" s="205"/>
      <c r="DU70" s="205"/>
      <c r="DV70" s="205"/>
      <c r="DW70" s="205"/>
      <c r="DX70" s="205"/>
      <c r="DY70" s="205"/>
      <c r="DZ70" s="205"/>
      <c r="EA70" s="205"/>
      <c r="EB70" s="205"/>
      <c r="EC70" s="205"/>
      <c r="ED70" s="205"/>
      <c r="EE70" s="205"/>
      <c r="EF70" s="205"/>
      <c r="EG70" s="205"/>
      <c r="EH70" s="205"/>
      <c r="EI70" s="205"/>
      <c r="EJ70" s="205"/>
      <c r="EK70" s="205"/>
      <c r="EL70" s="205"/>
      <c r="EM70" s="205"/>
      <c r="EN70" s="205"/>
      <c r="EO70" s="205"/>
      <c r="EP70" s="205"/>
      <c r="EQ70" s="205"/>
      <c r="ER70" s="205"/>
      <c r="ES70" s="205"/>
      <c r="ET70" s="205"/>
      <c r="EU70" s="205"/>
      <c r="EV70" s="205"/>
      <c r="EW70" s="205"/>
      <c r="EX70" s="205"/>
      <c r="EY70" s="205"/>
      <c r="EZ70" s="205"/>
      <c r="FA70" s="205"/>
      <c r="FB70" s="205"/>
      <c r="FC70" s="205"/>
      <c r="FD70" s="205"/>
      <c r="FE70" s="205"/>
      <c r="FF70" s="205"/>
      <c r="FG70" s="205"/>
      <c r="FH70" s="205"/>
      <c r="FI70" s="205"/>
      <c r="FJ70" s="205"/>
      <c r="FK70" s="205"/>
      <c r="FL70" s="205"/>
      <c r="FM70" s="205"/>
    </row>
    <row r="71" spans="1:169" s="206" customFormat="1" ht="15" customHeight="1" x14ac:dyDescent="0.3">
      <c r="A71" s="203"/>
      <c r="B71" s="203"/>
      <c r="C71" s="203"/>
      <c r="D71" s="203"/>
      <c r="E71" s="203"/>
      <c r="F71" s="203"/>
      <c r="G71" s="203"/>
      <c r="H71" s="203"/>
      <c r="I71" s="205"/>
      <c r="J71" s="458"/>
      <c r="K71" s="209" t="str">
        <f>G32</f>
        <v>Zeolite 30t/ha</v>
      </c>
      <c r="L71" s="211">
        <f>AVERAGE(L32:L35)</f>
        <v>1.5</v>
      </c>
      <c r="M71" s="211">
        <f t="shared" ref="M71:AG71" si="5">AVERAGE(M32:M35)</f>
        <v>7.75</v>
      </c>
      <c r="N71" s="211">
        <f t="shared" si="5"/>
        <v>27</v>
      </c>
      <c r="O71" s="211">
        <f t="shared" si="5"/>
        <v>15.5</v>
      </c>
      <c r="P71" s="211">
        <f t="shared" si="5"/>
        <v>50.25</v>
      </c>
      <c r="Q71" s="211">
        <f t="shared" si="5"/>
        <v>14.025</v>
      </c>
      <c r="R71" s="211">
        <f t="shared" si="5"/>
        <v>0.82499999999999996</v>
      </c>
      <c r="S71" s="211">
        <f t="shared" si="5"/>
        <v>9.0499999999999997E-2</v>
      </c>
      <c r="T71" s="211">
        <f t="shared" si="5"/>
        <v>6.25</v>
      </c>
      <c r="U71" s="211">
        <f t="shared" si="5"/>
        <v>6.875</v>
      </c>
      <c r="V71" s="211">
        <f t="shared" si="5"/>
        <v>0.67999999999999994</v>
      </c>
      <c r="W71" s="211">
        <f t="shared" si="5"/>
        <v>7.65</v>
      </c>
      <c r="X71" s="211">
        <f t="shared" si="5"/>
        <v>1.9500000000000002</v>
      </c>
      <c r="Y71" s="211">
        <f t="shared" si="5"/>
        <v>1.2549999999999999</v>
      </c>
      <c r="Z71" s="211">
        <f t="shared" si="5"/>
        <v>3.5499999999999997E-2</v>
      </c>
      <c r="AA71" s="211">
        <f t="shared" si="5"/>
        <v>2.94</v>
      </c>
      <c r="AB71" s="211">
        <f t="shared" si="5"/>
        <v>0.32500000000000001</v>
      </c>
      <c r="AC71" s="211">
        <f t="shared" si="5"/>
        <v>0.11000000000000001</v>
      </c>
      <c r="AD71" s="211">
        <f t="shared" si="5"/>
        <v>5.7500000000000002E-2</v>
      </c>
      <c r="AE71" s="211">
        <f t="shared" si="5"/>
        <v>0.37</v>
      </c>
      <c r="AF71" s="211">
        <f t="shared" si="5"/>
        <v>0.23</v>
      </c>
      <c r="AG71" s="211">
        <f t="shared" si="5"/>
        <v>7.2249999999999996</v>
      </c>
      <c r="AH71" s="211"/>
      <c r="AI71" s="205"/>
      <c r="AJ71" s="205"/>
      <c r="AK71" s="205"/>
      <c r="AL71" s="205"/>
      <c r="AM71" s="205"/>
      <c r="AN71" s="205"/>
      <c r="AO71" s="205"/>
      <c r="AP71" s="205"/>
      <c r="AQ71" s="205"/>
      <c r="AR71" s="205"/>
      <c r="AS71" s="205"/>
      <c r="AT71" s="205"/>
      <c r="AU71" s="205"/>
      <c r="AV71" s="205"/>
      <c r="AW71" s="205"/>
      <c r="AX71" s="205"/>
      <c r="AY71" s="205"/>
      <c r="AZ71" s="205"/>
      <c r="BA71" s="205"/>
      <c r="BB71" s="205"/>
      <c r="BC71" s="205"/>
      <c r="BD71" s="205"/>
      <c r="BE71" s="205"/>
      <c r="BF71" s="205"/>
      <c r="BG71" s="205"/>
      <c r="BH71" s="205"/>
      <c r="BI71" s="205"/>
      <c r="BJ71" s="205"/>
      <c r="BK71" s="205"/>
      <c r="BL71" s="205"/>
      <c r="BM71" s="205"/>
      <c r="BN71" s="205"/>
      <c r="BO71" s="205"/>
      <c r="BP71" s="205"/>
      <c r="BQ71" s="205"/>
      <c r="BR71" s="205"/>
      <c r="BS71" s="205"/>
      <c r="BT71" s="205"/>
      <c r="BU71" s="205"/>
      <c r="BV71" s="205"/>
      <c r="BW71" s="205"/>
      <c r="BX71" s="205"/>
      <c r="BY71" s="205"/>
      <c r="BZ71" s="205"/>
      <c r="CA71" s="205"/>
      <c r="CB71" s="205"/>
      <c r="CC71" s="205"/>
      <c r="CD71" s="205"/>
      <c r="CE71" s="205"/>
      <c r="CF71" s="205"/>
      <c r="CG71" s="205"/>
      <c r="CH71" s="205"/>
      <c r="CI71" s="205"/>
      <c r="CJ71" s="205"/>
      <c r="CK71" s="205"/>
      <c r="CL71" s="205"/>
      <c r="CM71" s="205"/>
      <c r="CN71" s="205"/>
      <c r="CO71" s="205"/>
      <c r="CP71" s="205"/>
      <c r="CQ71" s="205"/>
      <c r="CR71" s="205"/>
      <c r="CS71" s="205"/>
      <c r="CT71" s="205"/>
      <c r="CU71" s="205"/>
      <c r="CV71" s="205"/>
      <c r="CW71" s="205"/>
      <c r="CX71" s="205"/>
      <c r="CY71" s="205"/>
      <c r="CZ71" s="205"/>
      <c r="DA71" s="205"/>
      <c r="DB71" s="205"/>
      <c r="DC71" s="205"/>
      <c r="DD71" s="205"/>
      <c r="DE71" s="205"/>
      <c r="DF71" s="205"/>
      <c r="DG71" s="205"/>
      <c r="DH71" s="205"/>
      <c r="DI71" s="205"/>
      <c r="DJ71" s="205"/>
      <c r="DK71" s="205"/>
      <c r="DL71" s="205"/>
      <c r="DM71" s="205"/>
      <c r="DN71" s="205"/>
      <c r="DO71" s="205"/>
      <c r="DP71" s="205"/>
      <c r="DQ71" s="205"/>
      <c r="DR71" s="205"/>
      <c r="DS71" s="205"/>
      <c r="DT71" s="205"/>
      <c r="DU71" s="205"/>
      <c r="DV71" s="205"/>
      <c r="DW71" s="205"/>
      <c r="DX71" s="205"/>
      <c r="DY71" s="205"/>
      <c r="DZ71" s="205"/>
      <c r="EA71" s="205"/>
      <c r="EB71" s="205"/>
      <c r="EC71" s="205"/>
      <c r="ED71" s="205"/>
      <c r="EE71" s="205"/>
      <c r="EF71" s="205"/>
      <c r="EG71" s="205"/>
      <c r="EH71" s="205"/>
      <c r="EI71" s="205"/>
      <c r="EJ71" s="205"/>
      <c r="EK71" s="205"/>
      <c r="EL71" s="205"/>
      <c r="EM71" s="205"/>
      <c r="EN71" s="205"/>
      <c r="EO71" s="205"/>
      <c r="EP71" s="205"/>
      <c r="EQ71" s="205"/>
      <c r="ER71" s="205"/>
      <c r="ES71" s="205"/>
      <c r="ET71" s="205"/>
      <c r="EU71" s="205"/>
      <c r="EV71" s="205"/>
      <c r="EW71" s="205"/>
      <c r="EX71" s="205"/>
      <c r="EY71" s="205"/>
      <c r="EZ71" s="205"/>
      <c r="FA71" s="205"/>
      <c r="FB71" s="205"/>
      <c r="FC71" s="205"/>
      <c r="FD71" s="205"/>
      <c r="FE71" s="205"/>
      <c r="FF71" s="205"/>
      <c r="FG71" s="205"/>
      <c r="FH71" s="205"/>
      <c r="FI71" s="205"/>
      <c r="FJ71" s="205"/>
      <c r="FK71" s="205"/>
      <c r="FL71" s="205"/>
      <c r="FM71" s="205"/>
    </row>
    <row r="72" spans="1:169" s="206" customFormat="1" x14ac:dyDescent="0.3">
      <c r="A72" s="203"/>
      <c r="B72" s="203"/>
      <c r="C72" s="203"/>
      <c r="D72" s="203"/>
      <c r="E72" s="203"/>
      <c r="F72" s="203"/>
      <c r="G72" s="203"/>
      <c r="H72" s="203"/>
      <c r="I72" s="205"/>
      <c r="J72" s="458"/>
      <c r="K72" s="209" t="str">
        <f>G36</f>
        <v>Ryscape 0.1t/ha</v>
      </c>
      <c r="L72" s="211">
        <f>AVERAGE(L36:L39)</f>
        <v>1.5</v>
      </c>
      <c r="M72" s="211">
        <f t="shared" ref="M72:AG72" si="6">AVERAGE(M36:M39)</f>
        <v>10.75</v>
      </c>
      <c r="N72" s="211">
        <f t="shared" si="6"/>
        <v>25</v>
      </c>
      <c r="O72" s="211">
        <f t="shared" si="6"/>
        <v>16.25</v>
      </c>
      <c r="P72" s="211">
        <f t="shared" si="6"/>
        <v>50</v>
      </c>
      <c r="Q72" s="211">
        <f t="shared" si="6"/>
        <v>19.074999999999999</v>
      </c>
      <c r="R72" s="211">
        <f t="shared" si="6"/>
        <v>0.95</v>
      </c>
      <c r="S72" s="211">
        <f t="shared" si="6"/>
        <v>0.10400000000000001</v>
      </c>
      <c r="T72" s="211">
        <f t="shared" si="6"/>
        <v>6.2500000000000009</v>
      </c>
      <c r="U72" s="211">
        <f t="shared" si="6"/>
        <v>6.85</v>
      </c>
      <c r="V72" s="211">
        <f t="shared" si="6"/>
        <v>0.75749999999999995</v>
      </c>
      <c r="W72" s="211">
        <f t="shared" si="6"/>
        <v>6.4499999999999993</v>
      </c>
      <c r="X72" s="211">
        <f t="shared" si="6"/>
        <v>1.9674999999999998</v>
      </c>
      <c r="Y72" s="211">
        <f t="shared" si="6"/>
        <v>1.3774999999999999</v>
      </c>
      <c r="Z72" s="211">
        <f t="shared" si="6"/>
        <v>2.9749999999999999E-2</v>
      </c>
      <c r="AA72" s="211">
        <f t="shared" si="6"/>
        <v>2.9649999999999999</v>
      </c>
      <c r="AB72" s="211">
        <f t="shared" si="6"/>
        <v>0.32750000000000001</v>
      </c>
      <c r="AC72" s="211">
        <f t="shared" si="6"/>
        <v>0.11499999999999999</v>
      </c>
      <c r="AD72" s="211">
        <f t="shared" si="6"/>
        <v>4.5000000000000005E-2</v>
      </c>
      <c r="AE72" s="211">
        <f t="shared" si="6"/>
        <v>0.55000000000000004</v>
      </c>
      <c r="AF72" s="211">
        <f t="shared" si="6"/>
        <v>0.24</v>
      </c>
      <c r="AG72" s="211">
        <f t="shared" si="6"/>
        <v>7.85</v>
      </c>
      <c r="AH72" s="211"/>
      <c r="AI72" s="205"/>
      <c r="AJ72" s="205"/>
      <c r="AK72" s="205"/>
      <c r="AL72" s="205"/>
      <c r="AM72" s="205"/>
      <c r="AN72" s="205"/>
      <c r="AO72" s="205"/>
      <c r="AP72" s="205"/>
      <c r="AQ72" s="205"/>
      <c r="AR72" s="205"/>
      <c r="AS72" s="205"/>
      <c r="AT72" s="205"/>
      <c r="AU72" s="205"/>
      <c r="AV72" s="205"/>
      <c r="AW72" s="205"/>
      <c r="AX72" s="205"/>
      <c r="AY72" s="205"/>
      <c r="AZ72" s="205"/>
      <c r="BA72" s="205"/>
      <c r="BB72" s="205"/>
      <c r="BC72" s="205"/>
      <c r="BD72" s="205"/>
      <c r="BE72" s="205"/>
      <c r="BF72" s="205"/>
      <c r="BG72" s="205"/>
      <c r="BH72" s="205"/>
      <c r="BI72" s="205"/>
      <c r="BJ72" s="205"/>
      <c r="BK72" s="205"/>
      <c r="BL72" s="205"/>
      <c r="BM72" s="205"/>
      <c r="BN72" s="205"/>
      <c r="BO72" s="205"/>
      <c r="BP72" s="205"/>
      <c r="BQ72" s="205"/>
      <c r="BR72" s="205"/>
      <c r="BS72" s="205"/>
      <c r="BT72" s="205"/>
      <c r="BU72" s="205"/>
      <c r="BV72" s="205"/>
      <c r="BW72" s="205"/>
      <c r="BX72" s="205"/>
      <c r="BY72" s="205"/>
      <c r="BZ72" s="205"/>
      <c r="CA72" s="205"/>
      <c r="CB72" s="205"/>
      <c r="CC72" s="205"/>
      <c r="CD72" s="205"/>
      <c r="CE72" s="205"/>
      <c r="CF72" s="205"/>
      <c r="CG72" s="205"/>
      <c r="CH72" s="205"/>
      <c r="CI72" s="205"/>
      <c r="CJ72" s="205"/>
      <c r="CK72" s="205"/>
      <c r="CL72" s="205"/>
      <c r="CM72" s="205"/>
      <c r="CN72" s="205"/>
      <c r="CO72" s="205"/>
      <c r="CP72" s="205"/>
      <c r="CQ72" s="205"/>
      <c r="CR72" s="205"/>
      <c r="CS72" s="205"/>
      <c r="CT72" s="205"/>
      <c r="CU72" s="205"/>
      <c r="CV72" s="205"/>
      <c r="CW72" s="205"/>
      <c r="CX72" s="205"/>
      <c r="CY72" s="205"/>
      <c r="CZ72" s="205"/>
      <c r="DA72" s="205"/>
      <c r="DB72" s="205"/>
      <c r="DC72" s="205"/>
      <c r="DD72" s="205"/>
      <c r="DE72" s="205"/>
      <c r="DF72" s="205"/>
      <c r="DG72" s="205"/>
      <c r="DH72" s="205"/>
      <c r="DI72" s="205"/>
      <c r="DJ72" s="205"/>
      <c r="DK72" s="205"/>
      <c r="DL72" s="205"/>
      <c r="DM72" s="205"/>
      <c r="DN72" s="205"/>
      <c r="DO72" s="205"/>
      <c r="DP72" s="205"/>
      <c r="DQ72" s="205"/>
      <c r="DR72" s="205"/>
      <c r="DS72" s="205"/>
      <c r="DT72" s="205"/>
      <c r="DU72" s="205"/>
      <c r="DV72" s="205"/>
      <c r="DW72" s="205"/>
      <c r="DX72" s="205"/>
      <c r="DY72" s="205"/>
      <c r="DZ72" s="205"/>
      <c r="EA72" s="205"/>
      <c r="EB72" s="205"/>
      <c r="EC72" s="205"/>
      <c r="ED72" s="205"/>
      <c r="EE72" s="205"/>
      <c r="EF72" s="205"/>
      <c r="EG72" s="205"/>
      <c r="EH72" s="205"/>
      <c r="EI72" s="205"/>
      <c r="EJ72" s="205"/>
      <c r="EK72" s="205"/>
      <c r="EL72" s="205"/>
      <c r="EM72" s="205"/>
      <c r="EN72" s="205"/>
      <c r="EO72" s="205"/>
      <c r="EP72" s="205"/>
      <c r="EQ72" s="205"/>
      <c r="ER72" s="205"/>
      <c r="ES72" s="205"/>
      <c r="ET72" s="205"/>
      <c r="EU72" s="205"/>
      <c r="EV72" s="205"/>
      <c r="EW72" s="205"/>
      <c r="EX72" s="205"/>
      <c r="EY72" s="205"/>
      <c r="EZ72" s="205"/>
      <c r="FA72" s="205"/>
      <c r="FB72" s="205"/>
      <c r="FC72" s="205"/>
      <c r="FD72" s="205"/>
      <c r="FE72" s="205"/>
      <c r="FF72" s="205"/>
      <c r="FG72" s="205"/>
      <c r="FH72" s="205"/>
      <c r="FI72" s="205"/>
      <c r="FJ72" s="205"/>
      <c r="FK72" s="205"/>
      <c r="FL72" s="205"/>
      <c r="FM72" s="205"/>
    </row>
    <row r="73" spans="1:169" s="206" customFormat="1" ht="15" customHeight="1" x14ac:dyDescent="0.3">
      <c r="A73" s="203"/>
      <c r="B73" s="203"/>
      <c r="C73" s="203"/>
      <c r="D73" s="203"/>
      <c r="E73" s="203"/>
      <c r="F73" s="203"/>
      <c r="G73" s="203"/>
      <c r="H73" s="203"/>
      <c r="I73" s="205"/>
      <c r="J73" s="458"/>
      <c r="K73" s="209" t="str">
        <f>G40</f>
        <v>Carbon Ag (lime/gypsum) 2t/ha</v>
      </c>
      <c r="L73" s="211">
        <f>AVERAGE(L40:L43)</f>
        <v>1.625</v>
      </c>
      <c r="M73" s="211">
        <f t="shared" ref="M73:AG73" si="7">AVERAGE(M40:M43)</f>
        <v>6</v>
      </c>
      <c r="N73" s="211">
        <f t="shared" si="7"/>
        <v>27.5</v>
      </c>
      <c r="O73" s="211">
        <f t="shared" si="7"/>
        <v>16.75</v>
      </c>
      <c r="P73" s="211">
        <f t="shared" si="7"/>
        <v>50.5</v>
      </c>
      <c r="Q73" s="211">
        <f t="shared" si="7"/>
        <v>13.450000000000001</v>
      </c>
      <c r="R73" s="211">
        <f t="shared" si="7"/>
        <v>0.78500000000000014</v>
      </c>
      <c r="S73" s="211">
        <f t="shared" si="7"/>
        <v>8.4999999999999992E-2</v>
      </c>
      <c r="T73" s="211">
        <f t="shared" si="7"/>
        <v>6.1750000000000007</v>
      </c>
      <c r="U73" s="211">
        <f t="shared" si="7"/>
        <v>6.7750000000000004</v>
      </c>
      <c r="V73" s="211">
        <f t="shared" si="7"/>
        <v>0.70750000000000002</v>
      </c>
      <c r="W73" s="211">
        <f t="shared" si="7"/>
        <v>6.2749999999999995</v>
      </c>
      <c r="X73" s="211">
        <f t="shared" si="7"/>
        <v>1.68</v>
      </c>
      <c r="Y73" s="211">
        <f t="shared" si="7"/>
        <v>1.1525000000000001</v>
      </c>
      <c r="Z73" s="211">
        <f t="shared" si="7"/>
        <v>0.04</v>
      </c>
      <c r="AA73" s="211">
        <f t="shared" si="7"/>
        <v>2.83</v>
      </c>
      <c r="AB73" s="211">
        <f t="shared" si="7"/>
        <v>0.31</v>
      </c>
      <c r="AC73" s="211">
        <f t="shared" si="7"/>
        <v>0.11749999999999999</v>
      </c>
      <c r="AD73" s="211">
        <f t="shared" si="7"/>
        <v>0.05</v>
      </c>
      <c r="AE73" s="211">
        <f t="shared" si="7"/>
        <v>0.33750000000000002</v>
      </c>
      <c r="AF73" s="211">
        <f t="shared" si="7"/>
        <v>0.245</v>
      </c>
      <c r="AG73" s="211">
        <f t="shared" si="7"/>
        <v>12.975</v>
      </c>
      <c r="AH73" s="211"/>
      <c r="AI73" s="205"/>
      <c r="AJ73" s="205"/>
      <c r="AK73" s="205"/>
      <c r="AL73" s="205"/>
      <c r="AM73" s="205"/>
      <c r="AN73" s="205"/>
      <c r="AO73" s="205"/>
      <c r="AP73" s="205"/>
      <c r="AQ73" s="205"/>
      <c r="AR73" s="205"/>
      <c r="AS73" s="205"/>
      <c r="AT73" s="205"/>
      <c r="AU73" s="205"/>
      <c r="AV73" s="205"/>
      <c r="AW73" s="205"/>
      <c r="AX73" s="205"/>
      <c r="AY73" s="205"/>
      <c r="AZ73" s="205"/>
      <c r="BA73" s="205"/>
      <c r="BB73" s="205"/>
      <c r="BC73" s="205"/>
      <c r="BD73" s="205"/>
      <c r="BE73" s="205"/>
      <c r="BF73" s="205"/>
      <c r="BG73" s="205"/>
      <c r="BH73" s="205"/>
      <c r="BI73" s="205"/>
      <c r="BJ73" s="205"/>
      <c r="BK73" s="205"/>
      <c r="BL73" s="205"/>
      <c r="BM73" s="205"/>
      <c r="BN73" s="205"/>
      <c r="BO73" s="205"/>
      <c r="BP73" s="205"/>
      <c r="BQ73" s="205"/>
      <c r="BR73" s="205"/>
      <c r="BS73" s="205"/>
      <c r="BT73" s="205"/>
      <c r="BU73" s="205"/>
      <c r="BV73" s="205"/>
      <c r="BW73" s="205"/>
      <c r="BX73" s="205"/>
      <c r="BY73" s="205"/>
      <c r="BZ73" s="205"/>
      <c r="CA73" s="205"/>
      <c r="CB73" s="205"/>
      <c r="CC73" s="205"/>
      <c r="CD73" s="205"/>
      <c r="CE73" s="205"/>
      <c r="CF73" s="205"/>
      <c r="CG73" s="205"/>
      <c r="CH73" s="205"/>
      <c r="CI73" s="205"/>
      <c r="CJ73" s="205"/>
      <c r="CK73" s="205"/>
      <c r="CL73" s="205"/>
      <c r="CM73" s="205"/>
      <c r="CN73" s="205"/>
      <c r="CO73" s="205"/>
      <c r="CP73" s="205"/>
      <c r="CQ73" s="205"/>
      <c r="CR73" s="205"/>
      <c r="CS73" s="205"/>
      <c r="CT73" s="205"/>
      <c r="CU73" s="205"/>
      <c r="CV73" s="205"/>
      <c r="CW73" s="205"/>
      <c r="CX73" s="205"/>
      <c r="CY73" s="205"/>
      <c r="CZ73" s="205"/>
      <c r="DA73" s="205"/>
      <c r="DB73" s="205"/>
      <c r="DC73" s="205"/>
      <c r="DD73" s="205"/>
      <c r="DE73" s="205"/>
      <c r="DF73" s="205"/>
      <c r="DG73" s="205"/>
      <c r="DH73" s="205"/>
      <c r="DI73" s="205"/>
      <c r="DJ73" s="205"/>
      <c r="DK73" s="205"/>
      <c r="DL73" s="205"/>
      <c r="DM73" s="205"/>
      <c r="DN73" s="205"/>
      <c r="DO73" s="205"/>
      <c r="DP73" s="205"/>
      <c r="DQ73" s="205"/>
      <c r="DR73" s="205"/>
      <c r="DS73" s="205"/>
      <c r="DT73" s="205"/>
      <c r="DU73" s="205"/>
      <c r="DV73" s="205"/>
      <c r="DW73" s="205"/>
      <c r="DX73" s="205"/>
      <c r="DY73" s="205"/>
      <c r="DZ73" s="205"/>
      <c r="EA73" s="205"/>
      <c r="EB73" s="205"/>
      <c r="EC73" s="205"/>
      <c r="ED73" s="205"/>
      <c r="EE73" s="205"/>
      <c r="EF73" s="205"/>
      <c r="EG73" s="205"/>
      <c r="EH73" s="205"/>
      <c r="EI73" s="205"/>
      <c r="EJ73" s="205"/>
      <c r="EK73" s="205"/>
      <c r="EL73" s="205"/>
      <c r="EM73" s="205"/>
      <c r="EN73" s="205"/>
      <c r="EO73" s="205"/>
      <c r="EP73" s="205"/>
      <c r="EQ73" s="205"/>
      <c r="ER73" s="205"/>
      <c r="ES73" s="205"/>
      <c r="ET73" s="205"/>
      <c r="EU73" s="205"/>
      <c r="EV73" s="205"/>
      <c r="EW73" s="205"/>
      <c r="EX73" s="205"/>
      <c r="EY73" s="205"/>
      <c r="EZ73" s="205"/>
      <c r="FA73" s="205"/>
      <c r="FB73" s="205"/>
      <c r="FC73" s="205"/>
      <c r="FD73" s="205"/>
      <c r="FE73" s="205"/>
      <c r="FF73" s="205"/>
      <c r="FG73" s="205"/>
      <c r="FH73" s="205"/>
      <c r="FI73" s="205"/>
      <c r="FJ73" s="205"/>
      <c r="FK73" s="205"/>
      <c r="FL73" s="205"/>
      <c r="FM73" s="205"/>
    </row>
    <row r="74" spans="1:169" s="206" customFormat="1" x14ac:dyDescent="0.3">
      <c r="A74" s="203"/>
      <c r="B74" s="203"/>
      <c r="C74" s="203"/>
      <c r="D74" s="203"/>
      <c r="E74" s="203"/>
      <c r="F74" s="203"/>
      <c r="G74" s="203"/>
      <c r="H74" s="203"/>
      <c r="I74" s="205"/>
      <c r="J74" s="458"/>
      <c r="K74" s="209" t="str">
        <f>G44</f>
        <v>Compost high rate 10t/ha</v>
      </c>
      <c r="L74" s="211">
        <f>AVERAGE(L44:L47)</f>
        <v>2</v>
      </c>
      <c r="M74" s="211">
        <f t="shared" ref="M74:AG74" si="8">AVERAGE(M44:M47)</f>
        <v>13.25</v>
      </c>
      <c r="N74" s="211">
        <f t="shared" si="8"/>
        <v>37.25</v>
      </c>
      <c r="O74" s="211">
        <f t="shared" si="8"/>
        <v>21.5</v>
      </c>
      <c r="P74" s="211">
        <f t="shared" si="8"/>
        <v>63</v>
      </c>
      <c r="Q74" s="211">
        <f t="shared" si="8"/>
        <v>25.35</v>
      </c>
      <c r="R74" s="211">
        <f t="shared" si="8"/>
        <v>0.83499999999999996</v>
      </c>
      <c r="S74" s="211">
        <f t="shared" si="8"/>
        <v>0.13575000000000001</v>
      </c>
      <c r="T74" s="211">
        <f t="shared" si="8"/>
        <v>6.5250000000000004</v>
      </c>
      <c r="U74" s="211">
        <f t="shared" si="8"/>
        <v>7.1499999999999995</v>
      </c>
      <c r="V74" s="211">
        <f t="shared" si="8"/>
        <v>0.64500000000000002</v>
      </c>
      <c r="W74" s="211">
        <f t="shared" si="8"/>
        <v>5.9749999999999996</v>
      </c>
      <c r="X74" s="211">
        <f t="shared" si="8"/>
        <v>1.9325000000000001</v>
      </c>
      <c r="Y74" s="211">
        <f t="shared" si="8"/>
        <v>1.9</v>
      </c>
      <c r="Z74" s="211">
        <f t="shared" si="8"/>
        <v>3.3750000000000002E-2</v>
      </c>
      <c r="AA74" s="211">
        <f t="shared" si="8"/>
        <v>3.88</v>
      </c>
      <c r="AB74" s="211">
        <f t="shared" si="8"/>
        <v>0.56000000000000005</v>
      </c>
      <c r="AC74" s="211">
        <f t="shared" si="8"/>
        <v>0.1575</v>
      </c>
      <c r="AD74" s="211">
        <f t="shared" si="8"/>
        <v>8.4999999999999992E-2</v>
      </c>
      <c r="AE74" s="211">
        <f t="shared" si="8"/>
        <v>0.26250000000000001</v>
      </c>
      <c r="AF74" s="211">
        <f t="shared" si="8"/>
        <v>0.30000000000000004</v>
      </c>
      <c r="AG74" s="211">
        <f t="shared" si="8"/>
        <v>10.275</v>
      </c>
      <c r="AH74" s="211"/>
      <c r="AI74" s="205"/>
      <c r="AJ74" s="205"/>
      <c r="AK74" s="205"/>
      <c r="AL74" s="205"/>
      <c r="AM74" s="205"/>
      <c r="AN74" s="205"/>
      <c r="AO74" s="205"/>
      <c r="AP74" s="205"/>
      <c r="AQ74" s="205"/>
      <c r="AR74" s="205"/>
      <c r="AS74" s="205"/>
      <c r="AT74" s="205"/>
      <c r="AU74" s="205"/>
      <c r="AV74" s="205"/>
      <c r="AW74" s="205"/>
      <c r="AX74" s="205"/>
      <c r="AY74" s="205"/>
      <c r="AZ74" s="205"/>
      <c r="BA74" s="205"/>
      <c r="BB74" s="205"/>
      <c r="BC74" s="205"/>
      <c r="BD74" s="205"/>
      <c r="BE74" s="205"/>
      <c r="BF74" s="205"/>
      <c r="BG74" s="205"/>
      <c r="BH74" s="205"/>
      <c r="BI74" s="205"/>
      <c r="BJ74" s="205"/>
      <c r="BK74" s="205"/>
      <c r="BL74" s="205"/>
      <c r="BM74" s="205"/>
      <c r="BN74" s="205"/>
      <c r="BO74" s="205"/>
      <c r="BP74" s="205"/>
      <c r="BQ74" s="205"/>
      <c r="BR74" s="205"/>
      <c r="BS74" s="205"/>
      <c r="BT74" s="205"/>
      <c r="BU74" s="205"/>
      <c r="BV74" s="205"/>
      <c r="BW74" s="205"/>
      <c r="BX74" s="205"/>
      <c r="BY74" s="205"/>
      <c r="BZ74" s="205"/>
      <c r="CA74" s="205"/>
      <c r="CB74" s="205"/>
      <c r="CC74" s="205"/>
      <c r="CD74" s="205"/>
      <c r="CE74" s="205"/>
      <c r="CF74" s="205"/>
      <c r="CG74" s="205"/>
      <c r="CH74" s="205"/>
      <c r="CI74" s="205"/>
      <c r="CJ74" s="205"/>
      <c r="CK74" s="205"/>
      <c r="CL74" s="205"/>
      <c r="CM74" s="205"/>
      <c r="CN74" s="205"/>
      <c r="CO74" s="205"/>
      <c r="CP74" s="205"/>
      <c r="CQ74" s="205"/>
      <c r="CR74" s="205"/>
      <c r="CS74" s="205"/>
      <c r="CT74" s="205"/>
      <c r="CU74" s="205"/>
      <c r="CV74" s="205"/>
      <c r="CW74" s="205"/>
      <c r="CX74" s="205"/>
      <c r="CY74" s="205"/>
      <c r="CZ74" s="205"/>
      <c r="DA74" s="205"/>
      <c r="DB74" s="205"/>
      <c r="DC74" s="205"/>
      <c r="DD74" s="205"/>
      <c r="DE74" s="205"/>
      <c r="DF74" s="205"/>
      <c r="DG74" s="205"/>
      <c r="DH74" s="205"/>
      <c r="DI74" s="205"/>
      <c r="DJ74" s="205"/>
      <c r="DK74" s="205"/>
      <c r="DL74" s="205"/>
      <c r="DM74" s="205"/>
      <c r="DN74" s="205"/>
      <c r="DO74" s="205"/>
      <c r="DP74" s="205"/>
      <c r="DQ74" s="205"/>
      <c r="DR74" s="205"/>
      <c r="DS74" s="205"/>
      <c r="DT74" s="205"/>
      <c r="DU74" s="205"/>
      <c r="DV74" s="205"/>
      <c r="DW74" s="205"/>
      <c r="DX74" s="205"/>
      <c r="DY74" s="205"/>
      <c r="DZ74" s="205"/>
      <c r="EA74" s="205"/>
      <c r="EB74" s="205"/>
      <c r="EC74" s="205"/>
      <c r="ED74" s="205"/>
      <c r="EE74" s="205"/>
      <c r="EF74" s="205"/>
      <c r="EG74" s="205"/>
      <c r="EH74" s="205"/>
      <c r="EI74" s="205"/>
      <c r="EJ74" s="205"/>
      <c r="EK74" s="205"/>
      <c r="EL74" s="205"/>
      <c r="EM74" s="205"/>
      <c r="EN74" s="205"/>
      <c r="EO74" s="205"/>
      <c r="EP74" s="205"/>
      <c r="EQ74" s="205"/>
      <c r="ER74" s="205"/>
      <c r="ES74" s="205"/>
      <c r="ET74" s="205"/>
      <c r="EU74" s="205"/>
      <c r="EV74" s="205"/>
      <c r="EW74" s="205"/>
      <c r="EX74" s="205"/>
      <c r="EY74" s="205"/>
      <c r="EZ74" s="205"/>
      <c r="FA74" s="205"/>
      <c r="FB74" s="205"/>
      <c r="FC74" s="205"/>
      <c r="FD74" s="205"/>
      <c r="FE74" s="205"/>
      <c r="FF74" s="205"/>
      <c r="FG74" s="205"/>
      <c r="FH74" s="205"/>
      <c r="FI74" s="205"/>
      <c r="FJ74" s="205"/>
      <c r="FK74" s="205"/>
      <c r="FL74" s="205"/>
      <c r="FM74" s="205"/>
    </row>
    <row r="75" spans="1:169" s="206" customFormat="1" x14ac:dyDescent="0.3">
      <c r="A75" s="203"/>
      <c r="B75" s="203"/>
      <c r="C75" s="203"/>
      <c r="D75" s="203"/>
      <c r="E75" s="203"/>
      <c r="F75" s="203"/>
      <c r="G75" s="203"/>
      <c r="H75" s="203"/>
      <c r="I75" s="205"/>
      <c r="J75" s="458"/>
      <c r="K75" s="209" t="str">
        <f>G48</f>
        <v>Compost low rate 2t/ha</v>
      </c>
      <c r="L75" s="211">
        <f>AVERAGE(L48:L51)</f>
        <v>2</v>
      </c>
      <c r="M75" s="211">
        <f t="shared" ref="M75:AG75" si="9">AVERAGE(M48:M51)</f>
        <v>6.75</v>
      </c>
      <c r="N75" s="211">
        <f t="shared" si="9"/>
        <v>36.5</v>
      </c>
      <c r="O75" s="211">
        <f t="shared" si="9"/>
        <v>20.5</v>
      </c>
      <c r="P75" s="211">
        <f t="shared" si="9"/>
        <v>62.5</v>
      </c>
      <c r="Q75" s="211">
        <f t="shared" si="9"/>
        <v>17.025000000000002</v>
      </c>
      <c r="R75" s="211">
        <f t="shared" si="9"/>
        <v>1.01</v>
      </c>
      <c r="S75" s="211">
        <f t="shared" si="9"/>
        <v>0.11624999999999999</v>
      </c>
      <c r="T75" s="211">
        <f t="shared" si="9"/>
        <v>6.4749999999999996</v>
      </c>
      <c r="U75" s="211">
        <f t="shared" si="9"/>
        <v>7.0250000000000004</v>
      </c>
      <c r="V75" s="211">
        <f t="shared" si="9"/>
        <v>0.6825</v>
      </c>
      <c r="W75" s="211">
        <f t="shared" si="9"/>
        <v>6.7249999999999996</v>
      </c>
      <c r="X75" s="211">
        <f t="shared" si="9"/>
        <v>2.0874999999999999</v>
      </c>
      <c r="Y75" s="211">
        <f t="shared" si="9"/>
        <v>1.3625</v>
      </c>
      <c r="Z75" s="211">
        <f t="shared" si="9"/>
        <v>4.0500000000000001E-2</v>
      </c>
      <c r="AA75" s="211">
        <f t="shared" si="9"/>
        <v>3.67</v>
      </c>
      <c r="AB75" s="211">
        <f t="shared" si="9"/>
        <v>0.42249999999999999</v>
      </c>
      <c r="AC75" s="211">
        <f t="shared" si="9"/>
        <v>0.13249999999999998</v>
      </c>
      <c r="AD75" s="211">
        <f t="shared" si="9"/>
        <v>7.4999999999999997E-2</v>
      </c>
      <c r="AE75" s="211">
        <f t="shared" si="9"/>
        <v>0.46499999999999997</v>
      </c>
      <c r="AF75" s="211">
        <f t="shared" si="9"/>
        <v>0.26250000000000001</v>
      </c>
      <c r="AG75" s="211">
        <f t="shared" si="9"/>
        <v>7.6250000000000009</v>
      </c>
      <c r="AH75" s="211"/>
      <c r="AI75" s="205"/>
      <c r="AJ75" s="205"/>
      <c r="AK75" s="205"/>
      <c r="AL75" s="205"/>
      <c r="AM75" s="205"/>
      <c r="AN75" s="205"/>
      <c r="AO75" s="205"/>
      <c r="AP75" s="205"/>
      <c r="AQ75" s="205"/>
      <c r="AR75" s="205"/>
      <c r="AS75" s="205"/>
      <c r="AT75" s="205"/>
      <c r="AU75" s="205"/>
      <c r="AV75" s="205"/>
      <c r="AW75" s="205"/>
      <c r="AX75" s="205"/>
      <c r="AY75" s="205"/>
      <c r="AZ75" s="205"/>
      <c r="BA75" s="205"/>
      <c r="BB75" s="205"/>
      <c r="BC75" s="205"/>
      <c r="BD75" s="205"/>
      <c r="BE75" s="205"/>
      <c r="BF75" s="205"/>
      <c r="BG75" s="205"/>
      <c r="BH75" s="205"/>
      <c r="BI75" s="205"/>
      <c r="BJ75" s="205"/>
      <c r="BK75" s="205"/>
      <c r="BL75" s="205"/>
      <c r="BM75" s="205"/>
      <c r="BN75" s="205"/>
      <c r="BO75" s="205"/>
      <c r="BP75" s="205"/>
      <c r="BQ75" s="205"/>
      <c r="BR75" s="205"/>
      <c r="BS75" s="205"/>
      <c r="BT75" s="205"/>
      <c r="BU75" s="205"/>
      <c r="BV75" s="205"/>
      <c r="BW75" s="205"/>
      <c r="BX75" s="205"/>
      <c r="BY75" s="205"/>
      <c r="BZ75" s="205"/>
      <c r="CA75" s="205"/>
      <c r="CB75" s="205"/>
      <c r="CC75" s="205"/>
      <c r="CD75" s="205"/>
      <c r="CE75" s="205"/>
      <c r="CF75" s="205"/>
      <c r="CG75" s="205"/>
      <c r="CH75" s="205"/>
      <c r="CI75" s="205"/>
      <c r="CJ75" s="205"/>
      <c r="CK75" s="205"/>
      <c r="CL75" s="205"/>
      <c r="CM75" s="205"/>
      <c r="CN75" s="205"/>
      <c r="CO75" s="205"/>
      <c r="CP75" s="205"/>
      <c r="CQ75" s="205"/>
      <c r="CR75" s="205"/>
      <c r="CS75" s="205"/>
      <c r="CT75" s="205"/>
      <c r="CU75" s="205"/>
      <c r="CV75" s="205"/>
      <c r="CW75" s="205"/>
      <c r="CX75" s="205"/>
      <c r="CY75" s="205"/>
      <c r="CZ75" s="205"/>
      <c r="DA75" s="205"/>
      <c r="DB75" s="205"/>
      <c r="DC75" s="205"/>
      <c r="DD75" s="205"/>
      <c r="DE75" s="205"/>
      <c r="DF75" s="205"/>
      <c r="DG75" s="205"/>
      <c r="DH75" s="205"/>
      <c r="DI75" s="205"/>
      <c r="DJ75" s="205"/>
      <c r="DK75" s="205"/>
      <c r="DL75" s="205"/>
      <c r="DM75" s="205"/>
      <c r="DN75" s="205"/>
      <c r="DO75" s="205"/>
      <c r="DP75" s="205"/>
      <c r="DQ75" s="205"/>
      <c r="DR75" s="205"/>
      <c r="DS75" s="205"/>
      <c r="DT75" s="205"/>
      <c r="DU75" s="205"/>
      <c r="DV75" s="205"/>
      <c r="DW75" s="205"/>
      <c r="DX75" s="205"/>
      <c r="DY75" s="205"/>
      <c r="DZ75" s="205"/>
      <c r="EA75" s="205"/>
      <c r="EB75" s="205"/>
      <c r="EC75" s="205"/>
      <c r="ED75" s="205"/>
      <c r="EE75" s="205"/>
      <c r="EF75" s="205"/>
      <c r="EG75" s="205"/>
      <c r="EH75" s="205"/>
      <c r="EI75" s="205"/>
      <c r="EJ75" s="205"/>
      <c r="EK75" s="205"/>
      <c r="EL75" s="205"/>
      <c r="EM75" s="205"/>
      <c r="EN75" s="205"/>
      <c r="EO75" s="205"/>
      <c r="EP75" s="205"/>
      <c r="EQ75" s="205"/>
      <c r="ER75" s="205"/>
      <c r="ES75" s="205"/>
      <c r="ET75" s="205"/>
      <c r="EU75" s="205"/>
      <c r="EV75" s="205"/>
      <c r="EW75" s="205"/>
      <c r="EX75" s="205"/>
      <c r="EY75" s="205"/>
      <c r="EZ75" s="205"/>
      <c r="FA75" s="205"/>
      <c r="FB75" s="205"/>
      <c r="FC75" s="205"/>
      <c r="FD75" s="205"/>
      <c r="FE75" s="205"/>
      <c r="FF75" s="205"/>
      <c r="FG75" s="205"/>
      <c r="FH75" s="205"/>
      <c r="FI75" s="205"/>
      <c r="FJ75" s="205"/>
      <c r="FK75" s="205"/>
      <c r="FL75" s="205"/>
      <c r="FM75" s="205"/>
    </row>
    <row r="76" spans="1:169" s="206" customFormat="1" x14ac:dyDescent="0.3">
      <c r="A76" s="203"/>
      <c r="B76" s="203"/>
      <c r="C76" s="203"/>
      <c r="D76" s="203"/>
      <c r="E76" s="203"/>
      <c r="F76" s="203"/>
      <c r="G76" s="203"/>
      <c r="H76" s="203"/>
      <c r="I76" s="205"/>
      <c r="J76" s="458"/>
      <c r="K76" s="209" t="str">
        <f>G52</f>
        <v>Compost med rate 5t/ha</v>
      </c>
      <c r="L76" s="211">
        <f>AVERAGE(L52:L55)</f>
        <v>1.875</v>
      </c>
      <c r="M76" s="211">
        <f t="shared" ref="M76:AG76" si="10">AVERAGE(M52:M55)</f>
        <v>14.75</v>
      </c>
      <c r="N76" s="211">
        <f t="shared" si="10"/>
        <v>28.75</v>
      </c>
      <c r="O76" s="211">
        <f t="shared" si="10"/>
        <v>20</v>
      </c>
      <c r="P76" s="211">
        <f t="shared" si="10"/>
        <v>56.25</v>
      </c>
      <c r="Q76" s="211">
        <f t="shared" si="10"/>
        <v>19.724999999999998</v>
      </c>
      <c r="R76" s="211">
        <f t="shared" si="10"/>
        <v>1.0549999999999999</v>
      </c>
      <c r="S76" s="211">
        <f t="shared" si="10"/>
        <v>0.11374999999999999</v>
      </c>
      <c r="T76" s="211">
        <f t="shared" si="10"/>
        <v>6.5</v>
      </c>
      <c r="U76" s="211">
        <f t="shared" si="10"/>
        <v>7.0500000000000007</v>
      </c>
      <c r="V76" s="211">
        <f t="shared" si="10"/>
        <v>0.75749999999999995</v>
      </c>
      <c r="W76" s="211">
        <f t="shared" si="10"/>
        <v>6.0000000000000009</v>
      </c>
      <c r="X76" s="211">
        <f t="shared" si="10"/>
        <v>2.1174999999999997</v>
      </c>
      <c r="Y76" s="211">
        <f t="shared" si="10"/>
        <v>1.5499999999999998</v>
      </c>
      <c r="Z76" s="211">
        <f t="shared" si="10"/>
        <v>2.9499999999999998E-2</v>
      </c>
      <c r="AA76" s="211">
        <f t="shared" si="10"/>
        <v>3.4899999999999998</v>
      </c>
      <c r="AB76" s="211">
        <f t="shared" si="10"/>
        <v>0.45500000000000007</v>
      </c>
      <c r="AC76" s="211">
        <f t="shared" si="10"/>
        <v>0.1275</v>
      </c>
      <c r="AD76" s="211">
        <f t="shared" si="10"/>
        <v>5.7500000000000009E-2</v>
      </c>
      <c r="AE76" s="211">
        <f t="shared" si="10"/>
        <v>0.39500000000000002</v>
      </c>
      <c r="AF76" s="211">
        <f t="shared" si="10"/>
        <v>0.29500000000000004</v>
      </c>
      <c r="AG76" s="211">
        <f t="shared" si="10"/>
        <v>12.05</v>
      </c>
      <c r="AH76" s="211"/>
      <c r="AI76" s="205"/>
      <c r="AJ76" s="205"/>
      <c r="AK76" s="205"/>
      <c r="AL76" s="205"/>
      <c r="AM76" s="205"/>
      <c r="AN76" s="205"/>
      <c r="AO76" s="205"/>
      <c r="AP76" s="205"/>
      <c r="AQ76" s="205"/>
      <c r="AR76" s="205"/>
      <c r="AS76" s="205"/>
      <c r="AT76" s="205"/>
      <c r="AU76" s="205"/>
      <c r="AV76" s="205"/>
      <c r="AW76" s="205"/>
      <c r="AX76" s="205"/>
      <c r="AY76" s="205"/>
      <c r="AZ76" s="205"/>
      <c r="BA76" s="205"/>
      <c r="BB76" s="205"/>
      <c r="BC76" s="205"/>
      <c r="BD76" s="205"/>
      <c r="BE76" s="205"/>
      <c r="BF76" s="205"/>
      <c r="BG76" s="205"/>
      <c r="BH76" s="205"/>
      <c r="BI76" s="205"/>
      <c r="BJ76" s="205"/>
      <c r="BK76" s="205"/>
      <c r="BL76" s="205"/>
      <c r="BM76" s="205"/>
      <c r="BN76" s="205"/>
      <c r="BO76" s="205"/>
      <c r="BP76" s="205"/>
      <c r="BQ76" s="205"/>
      <c r="BR76" s="205"/>
      <c r="BS76" s="205"/>
      <c r="BT76" s="205"/>
      <c r="BU76" s="205"/>
      <c r="BV76" s="205"/>
      <c r="BW76" s="205"/>
      <c r="BX76" s="205"/>
      <c r="BY76" s="205"/>
      <c r="BZ76" s="205"/>
      <c r="CA76" s="205"/>
      <c r="CB76" s="205"/>
      <c r="CC76" s="205"/>
      <c r="CD76" s="205"/>
      <c r="CE76" s="205"/>
      <c r="CF76" s="205"/>
      <c r="CG76" s="205"/>
      <c r="CH76" s="205"/>
      <c r="CI76" s="205"/>
      <c r="CJ76" s="205"/>
      <c r="CK76" s="205"/>
      <c r="CL76" s="205"/>
      <c r="CM76" s="205"/>
      <c r="CN76" s="205"/>
      <c r="CO76" s="205"/>
      <c r="CP76" s="205"/>
      <c r="CQ76" s="205"/>
      <c r="CR76" s="205"/>
      <c r="CS76" s="205"/>
      <c r="CT76" s="205"/>
      <c r="CU76" s="205"/>
      <c r="CV76" s="205"/>
      <c r="CW76" s="205"/>
      <c r="CX76" s="205"/>
      <c r="CY76" s="205"/>
      <c r="CZ76" s="205"/>
      <c r="DA76" s="205"/>
      <c r="DB76" s="205"/>
      <c r="DC76" s="205"/>
      <c r="DD76" s="205"/>
      <c r="DE76" s="205"/>
      <c r="DF76" s="205"/>
      <c r="DG76" s="205"/>
      <c r="DH76" s="205"/>
      <c r="DI76" s="205"/>
      <c r="DJ76" s="205"/>
      <c r="DK76" s="205"/>
      <c r="DL76" s="205"/>
      <c r="DM76" s="205"/>
      <c r="DN76" s="205"/>
      <c r="DO76" s="205"/>
      <c r="DP76" s="205"/>
      <c r="DQ76" s="205"/>
      <c r="DR76" s="205"/>
      <c r="DS76" s="205"/>
      <c r="DT76" s="205"/>
      <c r="DU76" s="205"/>
      <c r="DV76" s="205"/>
      <c r="DW76" s="205"/>
      <c r="DX76" s="205"/>
      <c r="DY76" s="205"/>
      <c r="DZ76" s="205"/>
      <c r="EA76" s="205"/>
      <c r="EB76" s="205"/>
      <c r="EC76" s="205"/>
      <c r="ED76" s="205"/>
      <c r="EE76" s="205"/>
      <c r="EF76" s="205"/>
      <c r="EG76" s="205"/>
      <c r="EH76" s="205"/>
      <c r="EI76" s="205"/>
      <c r="EJ76" s="205"/>
      <c r="EK76" s="205"/>
      <c r="EL76" s="205"/>
      <c r="EM76" s="205"/>
      <c r="EN76" s="205"/>
      <c r="EO76" s="205"/>
      <c r="EP76" s="205"/>
      <c r="EQ76" s="205"/>
      <c r="ER76" s="205"/>
      <c r="ES76" s="205"/>
      <c r="ET76" s="205"/>
      <c r="EU76" s="205"/>
      <c r="EV76" s="205"/>
      <c r="EW76" s="205"/>
      <c r="EX76" s="205"/>
      <c r="EY76" s="205"/>
      <c r="EZ76" s="205"/>
      <c r="FA76" s="205"/>
      <c r="FB76" s="205"/>
      <c r="FC76" s="205"/>
      <c r="FD76" s="205"/>
      <c r="FE76" s="205"/>
      <c r="FF76" s="205"/>
      <c r="FG76" s="205"/>
      <c r="FH76" s="205"/>
      <c r="FI76" s="205"/>
      <c r="FJ76" s="205"/>
      <c r="FK76" s="205"/>
      <c r="FL76" s="205"/>
      <c r="FM76" s="205"/>
    </row>
    <row r="77" spans="1:169" s="206" customFormat="1" x14ac:dyDescent="0.3">
      <c r="A77" s="203"/>
      <c r="B77" s="203"/>
      <c r="C77" s="203"/>
      <c r="D77" s="203"/>
      <c r="E77" s="203"/>
      <c r="F77" s="203"/>
      <c r="G77" s="203"/>
      <c r="H77" s="203"/>
      <c r="I77" s="205"/>
      <c r="J77" s="458"/>
      <c r="K77" s="209" t="str">
        <f>G56</f>
        <v>Zeolite 10t/ha</v>
      </c>
      <c r="L77" s="211">
        <f>AVERAGE(L56:L59)</f>
        <v>2.5</v>
      </c>
      <c r="M77" s="211">
        <f t="shared" ref="M77:AG77" si="11">AVERAGE(M56:M59)</f>
        <v>14.5</v>
      </c>
      <c r="N77" s="211">
        <f t="shared" si="11"/>
        <v>24.5</v>
      </c>
      <c r="O77" s="211">
        <f t="shared" si="11"/>
        <v>15.75</v>
      </c>
      <c r="P77" s="211">
        <f t="shared" si="11"/>
        <v>43.75</v>
      </c>
      <c r="Q77" s="211">
        <f t="shared" si="11"/>
        <v>26.549999999999997</v>
      </c>
      <c r="R77" s="211">
        <f t="shared" si="11"/>
        <v>0.9325</v>
      </c>
      <c r="S77" s="211">
        <f t="shared" si="11"/>
        <v>0.10825</v>
      </c>
      <c r="T77" s="211">
        <f t="shared" si="11"/>
        <v>6.2750000000000004</v>
      </c>
      <c r="U77" s="211">
        <f t="shared" si="11"/>
        <v>6.8000000000000007</v>
      </c>
      <c r="V77" s="211">
        <f t="shared" si="11"/>
        <v>0.70500000000000007</v>
      </c>
      <c r="W77" s="211">
        <f t="shared" si="11"/>
        <v>6.55</v>
      </c>
      <c r="X77" s="211">
        <f t="shared" si="11"/>
        <v>2.2974999999999999</v>
      </c>
      <c r="Y77" s="211">
        <f t="shared" si="11"/>
        <v>1.4175</v>
      </c>
      <c r="Z77" s="211">
        <f t="shared" si="11"/>
        <v>4.5749999999999999E-2</v>
      </c>
      <c r="AA77" s="211">
        <f t="shared" si="11"/>
        <v>3.1349999999999998</v>
      </c>
      <c r="AB77" s="211">
        <f t="shared" si="11"/>
        <v>0.3775</v>
      </c>
      <c r="AC77" s="211">
        <f t="shared" si="11"/>
        <v>0.10250000000000001</v>
      </c>
      <c r="AD77" s="211">
        <f t="shared" si="11"/>
        <v>5.2500000000000005E-2</v>
      </c>
      <c r="AE77" s="211">
        <f t="shared" si="11"/>
        <v>0.42749999999999999</v>
      </c>
      <c r="AF77" s="211">
        <f t="shared" si="11"/>
        <v>0.22250000000000003</v>
      </c>
      <c r="AG77" s="211">
        <f t="shared" si="11"/>
        <v>9.0250000000000004</v>
      </c>
      <c r="AH77" s="211"/>
      <c r="AI77" s="205"/>
      <c r="AJ77" s="205"/>
      <c r="AK77" s="205"/>
      <c r="AL77" s="205"/>
      <c r="AM77" s="205"/>
      <c r="AN77" s="205"/>
      <c r="AO77" s="205"/>
      <c r="AP77" s="205"/>
      <c r="AQ77" s="205"/>
      <c r="AR77" s="205"/>
      <c r="AS77" s="205"/>
      <c r="AT77" s="205"/>
      <c r="AU77" s="205"/>
      <c r="AV77" s="205"/>
      <c r="AW77" s="205"/>
      <c r="AX77" s="205"/>
      <c r="AY77" s="205"/>
      <c r="AZ77" s="205"/>
      <c r="BA77" s="205"/>
      <c r="BB77" s="205"/>
      <c r="BC77" s="205"/>
      <c r="BD77" s="205"/>
      <c r="BE77" s="205"/>
      <c r="BF77" s="205"/>
      <c r="BG77" s="205"/>
      <c r="BH77" s="205"/>
      <c r="BI77" s="205"/>
      <c r="BJ77" s="205"/>
      <c r="BK77" s="205"/>
      <c r="BL77" s="205"/>
      <c r="BM77" s="205"/>
      <c r="BN77" s="205"/>
      <c r="BO77" s="205"/>
      <c r="BP77" s="205"/>
      <c r="BQ77" s="205"/>
      <c r="BR77" s="205"/>
      <c r="BS77" s="205"/>
      <c r="BT77" s="205"/>
      <c r="BU77" s="205"/>
      <c r="BV77" s="205"/>
      <c r="BW77" s="205"/>
      <c r="BX77" s="205"/>
      <c r="BY77" s="205"/>
      <c r="BZ77" s="205"/>
      <c r="CA77" s="205"/>
      <c r="CB77" s="205"/>
      <c r="CC77" s="205"/>
      <c r="CD77" s="205"/>
      <c r="CE77" s="205"/>
      <c r="CF77" s="205"/>
      <c r="CG77" s="205"/>
      <c r="CH77" s="205"/>
      <c r="CI77" s="205"/>
      <c r="CJ77" s="205"/>
      <c r="CK77" s="205"/>
      <c r="CL77" s="205"/>
      <c r="CM77" s="205"/>
      <c r="CN77" s="205"/>
      <c r="CO77" s="205"/>
      <c r="CP77" s="205"/>
      <c r="CQ77" s="205"/>
      <c r="CR77" s="205"/>
      <c r="CS77" s="205"/>
      <c r="CT77" s="205"/>
      <c r="CU77" s="205"/>
      <c r="CV77" s="205"/>
      <c r="CW77" s="205"/>
      <c r="CX77" s="205"/>
      <c r="CY77" s="205"/>
      <c r="CZ77" s="205"/>
      <c r="DA77" s="205"/>
      <c r="DB77" s="205"/>
      <c r="DC77" s="205"/>
      <c r="DD77" s="205"/>
      <c r="DE77" s="205"/>
      <c r="DF77" s="205"/>
      <c r="DG77" s="205"/>
      <c r="DH77" s="205"/>
      <c r="DI77" s="205"/>
      <c r="DJ77" s="205"/>
      <c r="DK77" s="205"/>
      <c r="DL77" s="205"/>
      <c r="DM77" s="205"/>
      <c r="DN77" s="205"/>
      <c r="DO77" s="205"/>
      <c r="DP77" s="205"/>
      <c r="DQ77" s="205"/>
      <c r="DR77" s="205"/>
      <c r="DS77" s="205"/>
      <c r="DT77" s="205"/>
      <c r="DU77" s="205"/>
      <c r="DV77" s="205"/>
      <c r="DW77" s="205"/>
      <c r="DX77" s="205"/>
      <c r="DY77" s="205"/>
      <c r="DZ77" s="205"/>
      <c r="EA77" s="205"/>
      <c r="EB77" s="205"/>
      <c r="EC77" s="205"/>
      <c r="ED77" s="205"/>
      <c r="EE77" s="205"/>
      <c r="EF77" s="205"/>
      <c r="EG77" s="205"/>
      <c r="EH77" s="205"/>
      <c r="EI77" s="205"/>
      <c r="EJ77" s="205"/>
      <c r="EK77" s="205"/>
      <c r="EL77" s="205"/>
      <c r="EM77" s="205"/>
      <c r="EN77" s="205"/>
      <c r="EO77" s="205"/>
      <c r="EP77" s="205"/>
      <c r="EQ77" s="205"/>
      <c r="ER77" s="205"/>
      <c r="ES77" s="205"/>
      <c r="ET77" s="205"/>
      <c r="EU77" s="205"/>
      <c r="EV77" s="205"/>
      <c r="EW77" s="205"/>
      <c r="EX77" s="205"/>
      <c r="EY77" s="205"/>
      <c r="EZ77" s="205"/>
      <c r="FA77" s="205"/>
      <c r="FB77" s="205"/>
      <c r="FC77" s="205"/>
      <c r="FD77" s="205"/>
      <c r="FE77" s="205"/>
      <c r="FF77" s="205"/>
      <c r="FG77" s="205"/>
      <c r="FH77" s="205"/>
      <c r="FI77" s="205"/>
      <c r="FJ77" s="205"/>
      <c r="FK77" s="205"/>
      <c r="FL77" s="205"/>
      <c r="FM77" s="205"/>
    </row>
    <row r="78" spans="1:169" s="206" customFormat="1" x14ac:dyDescent="0.3">
      <c r="A78" s="203"/>
      <c r="B78" s="203"/>
      <c r="C78" s="203"/>
      <c r="D78" s="203"/>
      <c r="E78" s="203"/>
      <c r="F78" s="203"/>
      <c r="G78" s="203"/>
      <c r="H78" s="203"/>
      <c r="I78" s="205"/>
      <c r="J78" s="459"/>
      <c r="K78" s="209" t="str">
        <f>G60</f>
        <v>ironman gypsum 5t/ha</v>
      </c>
      <c r="L78" s="211">
        <f>AVERAGE(L60:L63)</f>
        <v>2.5</v>
      </c>
      <c r="M78" s="211">
        <f t="shared" ref="M78:AG78" si="12">AVERAGE(M60:M63)</f>
        <v>6.5</v>
      </c>
      <c r="N78" s="211">
        <f t="shared" si="12"/>
        <v>27.25</v>
      </c>
      <c r="O78" s="211">
        <f t="shared" si="12"/>
        <v>16.25</v>
      </c>
      <c r="P78" s="211">
        <f t="shared" si="12"/>
        <v>45.5</v>
      </c>
      <c r="Q78" s="211">
        <f t="shared" si="12"/>
        <v>32.049999999999997</v>
      </c>
      <c r="R78" s="211">
        <f t="shared" si="12"/>
        <v>0.82000000000000006</v>
      </c>
      <c r="S78" s="211">
        <f t="shared" si="12"/>
        <v>0.11325</v>
      </c>
      <c r="T78" s="211">
        <f t="shared" si="12"/>
        <v>6.3250000000000002</v>
      </c>
      <c r="U78" s="211">
        <f t="shared" si="12"/>
        <v>6.8250000000000002</v>
      </c>
      <c r="V78" s="211">
        <f t="shared" si="12"/>
        <v>0.39</v>
      </c>
      <c r="W78" s="211">
        <f>AVERAGE(W60:W63)</f>
        <v>9.0249999999999986</v>
      </c>
      <c r="X78" s="211">
        <f t="shared" si="12"/>
        <v>3.54</v>
      </c>
      <c r="Y78" s="211">
        <f t="shared" si="12"/>
        <v>0.96500000000000008</v>
      </c>
      <c r="Z78" s="211">
        <f t="shared" si="12"/>
        <v>3.4250000000000003E-2</v>
      </c>
      <c r="AA78" s="211">
        <f t="shared" si="12"/>
        <v>3.28</v>
      </c>
      <c r="AB78" s="211">
        <f t="shared" si="12"/>
        <v>0.29749999999999999</v>
      </c>
      <c r="AC78" s="211">
        <f t="shared" si="12"/>
        <v>0.10750000000000001</v>
      </c>
      <c r="AD78" s="211">
        <f t="shared" si="12"/>
        <v>4.4999999999999998E-2</v>
      </c>
      <c r="AE78" s="211">
        <f t="shared" si="12"/>
        <v>0.35000000000000003</v>
      </c>
      <c r="AF78" s="211">
        <f t="shared" si="12"/>
        <v>0.255</v>
      </c>
      <c r="AG78" s="211">
        <f t="shared" si="12"/>
        <v>8.5750000000000011</v>
      </c>
      <c r="AH78" s="211"/>
      <c r="AI78" s="205"/>
      <c r="AJ78" s="205"/>
      <c r="AK78" s="205"/>
      <c r="AL78" s="205"/>
      <c r="AM78" s="205"/>
      <c r="AN78" s="205"/>
      <c r="AO78" s="205"/>
      <c r="AP78" s="205"/>
      <c r="AQ78" s="205"/>
      <c r="AR78" s="205"/>
      <c r="AS78" s="205"/>
      <c r="AT78" s="205"/>
      <c r="AU78" s="205"/>
      <c r="AV78" s="205"/>
      <c r="AW78" s="205"/>
      <c r="AX78" s="205"/>
      <c r="AY78" s="205"/>
      <c r="AZ78" s="205"/>
      <c r="BA78" s="205"/>
      <c r="BB78" s="205"/>
      <c r="BC78" s="205"/>
      <c r="BD78" s="205"/>
      <c r="BE78" s="205"/>
      <c r="BF78" s="205"/>
      <c r="BG78" s="205"/>
      <c r="BH78" s="205"/>
      <c r="BI78" s="205"/>
      <c r="BJ78" s="205"/>
      <c r="BK78" s="205"/>
      <c r="BL78" s="205"/>
      <c r="BM78" s="205"/>
      <c r="BN78" s="205"/>
      <c r="BO78" s="205"/>
      <c r="BP78" s="205"/>
      <c r="BQ78" s="205"/>
      <c r="BR78" s="205"/>
      <c r="BS78" s="205"/>
      <c r="BT78" s="205"/>
      <c r="BU78" s="205"/>
      <c r="BV78" s="205"/>
      <c r="BW78" s="205"/>
      <c r="BX78" s="205"/>
      <c r="BY78" s="205"/>
      <c r="BZ78" s="205"/>
      <c r="CA78" s="205"/>
      <c r="CB78" s="205"/>
      <c r="CC78" s="205"/>
      <c r="CD78" s="205"/>
      <c r="CE78" s="205"/>
      <c r="CF78" s="205"/>
      <c r="CG78" s="205"/>
      <c r="CH78" s="205"/>
      <c r="CI78" s="205"/>
      <c r="CJ78" s="205"/>
      <c r="CK78" s="205"/>
      <c r="CL78" s="205"/>
      <c r="CM78" s="205"/>
      <c r="CN78" s="205"/>
      <c r="CO78" s="205"/>
      <c r="CP78" s="205"/>
      <c r="CQ78" s="205"/>
      <c r="CR78" s="205"/>
      <c r="CS78" s="205"/>
      <c r="CT78" s="205"/>
      <c r="CU78" s="205"/>
      <c r="CV78" s="205"/>
      <c r="CW78" s="205"/>
      <c r="CX78" s="205"/>
      <c r="CY78" s="205"/>
      <c r="CZ78" s="205"/>
      <c r="DA78" s="205"/>
      <c r="DB78" s="205"/>
      <c r="DC78" s="205"/>
      <c r="DD78" s="205"/>
      <c r="DE78" s="205"/>
      <c r="DF78" s="205"/>
      <c r="DG78" s="205"/>
      <c r="DH78" s="205"/>
      <c r="DI78" s="205"/>
      <c r="DJ78" s="205"/>
      <c r="DK78" s="205"/>
      <c r="DL78" s="205"/>
      <c r="DM78" s="205"/>
      <c r="DN78" s="205"/>
      <c r="DO78" s="205"/>
      <c r="DP78" s="205"/>
      <c r="DQ78" s="205"/>
      <c r="DR78" s="205"/>
      <c r="DS78" s="205"/>
      <c r="DT78" s="205"/>
      <c r="DU78" s="205"/>
      <c r="DV78" s="205"/>
      <c r="DW78" s="205"/>
      <c r="DX78" s="205"/>
      <c r="DY78" s="205"/>
      <c r="DZ78" s="205"/>
      <c r="EA78" s="205"/>
      <c r="EB78" s="205"/>
      <c r="EC78" s="205"/>
      <c r="ED78" s="205"/>
      <c r="EE78" s="205"/>
      <c r="EF78" s="205"/>
      <c r="EG78" s="205"/>
      <c r="EH78" s="205"/>
      <c r="EI78" s="205"/>
      <c r="EJ78" s="205"/>
      <c r="EK78" s="205"/>
      <c r="EL78" s="205"/>
      <c r="EM78" s="205"/>
      <c r="EN78" s="205"/>
      <c r="EO78" s="205"/>
      <c r="EP78" s="205"/>
      <c r="EQ78" s="205"/>
      <c r="ER78" s="205"/>
      <c r="ES78" s="205"/>
      <c r="ET78" s="205"/>
      <c r="EU78" s="205"/>
      <c r="EV78" s="205"/>
      <c r="EW78" s="205"/>
      <c r="EX78" s="205"/>
      <c r="EY78" s="205"/>
      <c r="EZ78" s="205"/>
      <c r="FA78" s="205"/>
      <c r="FB78" s="205"/>
      <c r="FC78" s="205"/>
      <c r="FD78" s="205"/>
      <c r="FE78" s="205"/>
      <c r="FF78" s="205"/>
      <c r="FG78" s="205"/>
      <c r="FH78" s="205"/>
      <c r="FI78" s="205"/>
      <c r="FJ78" s="205"/>
      <c r="FK78" s="205"/>
      <c r="FL78" s="205"/>
      <c r="FM78" s="205"/>
    </row>
    <row r="79" spans="1:169" s="206" customFormat="1" ht="15" customHeight="1" x14ac:dyDescent="0.3">
      <c r="A79" s="203"/>
      <c r="B79" s="203"/>
      <c r="C79" s="203"/>
      <c r="D79" s="203"/>
      <c r="E79" s="203"/>
      <c r="F79" s="203"/>
      <c r="G79" s="203"/>
      <c r="H79" s="203"/>
      <c r="I79" s="205"/>
      <c r="J79" s="460" t="s">
        <v>359</v>
      </c>
      <c r="K79" s="212" t="s">
        <v>408</v>
      </c>
      <c r="L79" s="213">
        <f>STDEV(L16:L19)/SQRT(4)</f>
        <v>0.125</v>
      </c>
      <c r="M79" s="213">
        <f t="shared" ref="M79:AG79" si="13">STDEV(M16:M19)/SQRT(4)</f>
        <v>2.8621896564745022</v>
      </c>
      <c r="N79" s="213">
        <f t="shared" si="13"/>
        <v>3.7883838047182929</v>
      </c>
      <c r="O79" s="213">
        <f t="shared" si="13"/>
        <v>0.99535960373160759</v>
      </c>
      <c r="P79" s="213">
        <f t="shared" si="13"/>
        <v>8.9984566577953977</v>
      </c>
      <c r="Q79" s="213">
        <f t="shared" si="13"/>
        <v>8.0381670565888133</v>
      </c>
      <c r="R79" s="213">
        <f t="shared" si="13"/>
        <v>9.8026829282902822E-2</v>
      </c>
      <c r="S79" s="213">
        <f t="shared" si="13"/>
        <v>8.7527773370006268E-3</v>
      </c>
      <c r="T79" s="213">
        <f t="shared" si="13"/>
        <v>2.3570226039551813E-2</v>
      </c>
      <c r="U79" s="213">
        <f t="shared" si="13"/>
        <v>3.6004114991154655E-2</v>
      </c>
      <c r="V79" s="213">
        <f t="shared" si="13"/>
        <v>1.20569635634504E-2</v>
      </c>
      <c r="W79" s="213">
        <f t="shared" si="13"/>
        <v>1.2663742352494782</v>
      </c>
      <c r="X79" s="213">
        <f t="shared" si="13"/>
        <v>0.46241791063287513</v>
      </c>
      <c r="Y79" s="213">
        <f t="shared" si="13"/>
        <v>1.9831465831779454E-2</v>
      </c>
      <c r="Z79" s="213">
        <f t="shared" si="13"/>
        <v>2.7369217637230226E-3</v>
      </c>
      <c r="AA79" s="213">
        <f t="shared" si="13"/>
        <v>0.217657456841061</v>
      </c>
      <c r="AB79" s="213">
        <f t="shared" si="13"/>
        <v>4.173328008516302E-2</v>
      </c>
      <c r="AC79" s="213">
        <f t="shared" si="13"/>
        <v>1.2360330811826102E-2</v>
      </c>
      <c r="AD79" s="213">
        <f t="shared" si="13"/>
        <v>9.464847243000462E-3</v>
      </c>
      <c r="AE79" s="213">
        <f t="shared" si="13"/>
        <v>5.7708960084843552E-2</v>
      </c>
      <c r="AF79" s="213">
        <f t="shared" si="13"/>
        <v>2.7901115071305382E-2</v>
      </c>
      <c r="AG79" s="213">
        <f t="shared" si="13"/>
        <v>1.4203791225767342</v>
      </c>
      <c r="AH79" s="214"/>
      <c r="AI79" s="205"/>
      <c r="AJ79" s="205"/>
      <c r="AK79" s="205"/>
      <c r="AL79" s="205"/>
      <c r="AM79" s="205"/>
      <c r="AN79" s="205"/>
      <c r="AO79" s="205"/>
      <c r="AP79" s="205"/>
      <c r="AQ79" s="205"/>
      <c r="AR79" s="205"/>
      <c r="AS79" s="205"/>
      <c r="AT79" s="205"/>
      <c r="AU79" s="205"/>
      <c r="AV79" s="205"/>
      <c r="AW79" s="205"/>
      <c r="AX79" s="205"/>
      <c r="AY79" s="205"/>
      <c r="AZ79" s="205"/>
      <c r="BA79" s="205"/>
      <c r="BB79" s="205"/>
      <c r="BC79" s="205"/>
      <c r="BD79" s="205"/>
      <c r="BE79" s="205"/>
      <c r="BF79" s="205"/>
      <c r="BG79" s="205"/>
      <c r="BH79" s="205"/>
      <c r="BI79" s="205"/>
      <c r="BJ79" s="205"/>
      <c r="BK79" s="205"/>
      <c r="BL79" s="205"/>
      <c r="BM79" s="205"/>
      <c r="BN79" s="205"/>
      <c r="BO79" s="205"/>
      <c r="BP79" s="205"/>
      <c r="BQ79" s="205"/>
      <c r="BR79" s="205"/>
      <c r="BS79" s="205"/>
      <c r="BT79" s="205"/>
      <c r="BU79" s="205"/>
      <c r="BV79" s="205"/>
      <c r="BW79" s="205"/>
      <c r="BX79" s="205"/>
      <c r="BY79" s="205"/>
      <c r="BZ79" s="205"/>
      <c r="CA79" s="205"/>
      <c r="CB79" s="205"/>
      <c r="CC79" s="205"/>
      <c r="CD79" s="205"/>
      <c r="CE79" s="205"/>
      <c r="CF79" s="205"/>
      <c r="CG79" s="205"/>
      <c r="CH79" s="205"/>
      <c r="CI79" s="205"/>
      <c r="CJ79" s="205"/>
      <c r="CK79" s="205"/>
      <c r="CL79" s="205"/>
      <c r="CM79" s="205"/>
      <c r="CN79" s="205"/>
      <c r="CO79" s="205"/>
      <c r="CP79" s="205"/>
      <c r="CQ79" s="205"/>
      <c r="CR79" s="205"/>
      <c r="CS79" s="205"/>
      <c r="CT79" s="205"/>
      <c r="CU79" s="205"/>
      <c r="CV79" s="205"/>
      <c r="CW79" s="205"/>
      <c r="CX79" s="205"/>
      <c r="CY79" s="205"/>
      <c r="CZ79" s="205"/>
      <c r="DA79" s="205"/>
      <c r="DB79" s="205"/>
      <c r="DC79" s="205"/>
      <c r="DD79" s="205"/>
      <c r="DE79" s="205"/>
      <c r="DF79" s="205"/>
      <c r="DG79" s="205"/>
      <c r="DH79" s="205"/>
      <c r="DI79" s="205"/>
      <c r="DJ79" s="205"/>
      <c r="DK79" s="205"/>
      <c r="DL79" s="205"/>
      <c r="DM79" s="205"/>
      <c r="DN79" s="205"/>
      <c r="DO79" s="205"/>
      <c r="DP79" s="205"/>
      <c r="DQ79" s="205"/>
      <c r="DR79" s="205"/>
      <c r="DS79" s="205"/>
      <c r="DT79" s="205"/>
      <c r="DU79" s="205"/>
      <c r="DV79" s="205"/>
      <c r="DW79" s="205"/>
      <c r="DX79" s="205"/>
      <c r="DY79" s="205"/>
      <c r="DZ79" s="205"/>
      <c r="EA79" s="205"/>
      <c r="EB79" s="205"/>
      <c r="EC79" s="205"/>
      <c r="ED79" s="205"/>
      <c r="EE79" s="205"/>
      <c r="EF79" s="205"/>
      <c r="EG79" s="205"/>
      <c r="EH79" s="205"/>
      <c r="EI79" s="205"/>
      <c r="EJ79" s="205"/>
      <c r="EK79" s="205"/>
      <c r="EL79" s="205"/>
      <c r="EM79" s="205"/>
      <c r="EN79" s="205"/>
      <c r="EO79" s="205"/>
      <c r="EP79" s="205"/>
      <c r="EQ79" s="205"/>
      <c r="ER79" s="205"/>
      <c r="ES79" s="205"/>
      <c r="ET79" s="205"/>
      <c r="EU79" s="205"/>
      <c r="EV79" s="205"/>
      <c r="EW79" s="205"/>
      <c r="EX79" s="205"/>
      <c r="EY79" s="205"/>
      <c r="EZ79" s="205"/>
      <c r="FA79" s="205"/>
      <c r="FB79" s="205"/>
      <c r="FC79" s="205"/>
      <c r="FD79" s="205"/>
      <c r="FE79" s="205"/>
      <c r="FF79" s="205"/>
      <c r="FG79" s="205"/>
      <c r="FH79" s="205"/>
      <c r="FI79" s="205"/>
      <c r="FJ79" s="205"/>
      <c r="FK79" s="205"/>
      <c r="FL79" s="205"/>
      <c r="FM79" s="205"/>
    </row>
    <row r="80" spans="1:169" s="206" customFormat="1" x14ac:dyDescent="0.3">
      <c r="A80" s="203"/>
      <c r="B80" s="203"/>
      <c r="C80" s="203"/>
      <c r="D80" s="203"/>
      <c r="E80" s="203"/>
      <c r="F80" s="203"/>
      <c r="G80" s="203"/>
      <c r="H80" s="203"/>
      <c r="I80" s="205"/>
      <c r="J80" s="461"/>
      <c r="K80" s="212" t="s">
        <v>134</v>
      </c>
      <c r="L80" s="213">
        <f>STDEV(L20:L23)/SQRT(4)</f>
        <v>0</v>
      </c>
      <c r="M80" s="213">
        <f t="shared" ref="M80:AG80" si="14">STDEV(M20:M23)/SQRT(4)</f>
        <v>14.868170701199256</v>
      </c>
      <c r="N80" s="213">
        <f t="shared" si="14"/>
        <v>1.4719601443879744</v>
      </c>
      <c r="O80" s="213">
        <f t="shared" si="14"/>
        <v>1.3768926368215255</v>
      </c>
      <c r="P80" s="213">
        <f t="shared" si="14"/>
        <v>6.0190669265814503</v>
      </c>
      <c r="Q80" s="213">
        <f t="shared" si="14"/>
        <v>25.055837643152138</v>
      </c>
      <c r="R80" s="213">
        <f t="shared" si="14"/>
        <v>8.1891696770796149E-2</v>
      </c>
      <c r="S80" s="213">
        <f t="shared" si="14"/>
        <v>2.5802131694881353E-2</v>
      </c>
      <c r="T80" s="213">
        <f t="shared" si="14"/>
        <v>4.0824829046386339E-2</v>
      </c>
      <c r="U80" s="213">
        <f t="shared" si="14"/>
        <v>4.787135538781697E-2</v>
      </c>
      <c r="V80" s="213">
        <f t="shared" si="14"/>
        <v>1.3149778198382927E-2</v>
      </c>
      <c r="W80" s="213">
        <f t="shared" si="14"/>
        <v>1.0562315087138823</v>
      </c>
      <c r="X80" s="213">
        <f t="shared" si="14"/>
        <v>0.10778064142816503</v>
      </c>
      <c r="Y80" s="213">
        <f t="shared" si="14"/>
        <v>6.0604592785255686E-2</v>
      </c>
      <c r="Z80" s="213">
        <f t="shared" si="14"/>
        <v>3.278719262151003E-3</v>
      </c>
      <c r="AA80" s="213">
        <f t="shared" si="14"/>
        <v>0.14999999999999988</v>
      </c>
      <c r="AB80" s="213">
        <f t="shared" si="14"/>
        <v>2.3273733406281562E-2</v>
      </c>
      <c r="AC80" s="213">
        <f t="shared" si="14"/>
        <v>1.3149778198382896E-2</v>
      </c>
      <c r="AD80" s="213">
        <f t="shared" si="14"/>
        <v>4.7871355387817142E-3</v>
      </c>
      <c r="AE80" s="213">
        <f t="shared" si="14"/>
        <v>1.2500000000000001E-2</v>
      </c>
      <c r="AF80" s="213">
        <f t="shared" si="14"/>
        <v>2.2730302828309679E-2</v>
      </c>
      <c r="AG80" s="213">
        <f t="shared" si="14"/>
        <v>0.82613558209291804</v>
      </c>
      <c r="AH80" s="214"/>
      <c r="AI80" s="205"/>
      <c r="AJ80" s="205"/>
      <c r="AK80" s="205"/>
      <c r="AL80" s="205"/>
      <c r="AM80" s="205"/>
      <c r="AN80" s="205"/>
      <c r="AO80" s="205"/>
      <c r="AP80" s="205"/>
      <c r="AQ80" s="205"/>
      <c r="AR80" s="205"/>
      <c r="AS80" s="205"/>
      <c r="AT80" s="205"/>
      <c r="AU80" s="205"/>
      <c r="AV80" s="205"/>
      <c r="AW80" s="205"/>
      <c r="AX80" s="205"/>
      <c r="AY80" s="205"/>
      <c r="AZ80" s="205"/>
      <c r="BA80" s="205"/>
      <c r="BB80" s="205"/>
      <c r="BC80" s="205"/>
      <c r="BD80" s="205"/>
      <c r="BE80" s="205"/>
      <c r="BF80" s="205"/>
      <c r="BG80" s="205"/>
      <c r="BH80" s="205"/>
      <c r="BI80" s="205"/>
      <c r="BJ80" s="205"/>
      <c r="BK80" s="205"/>
      <c r="BL80" s="205"/>
      <c r="BM80" s="205"/>
      <c r="BN80" s="205"/>
      <c r="BO80" s="205"/>
      <c r="BP80" s="205"/>
      <c r="BQ80" s="205"/>
      <c r="BR80" s="205"/>
      <c r="BS80" s="205"/>
      <c r="BT80" s="205"/>
      <c r="BU80" s="205"/>
      <c r="BV80" s="205"/>
      <c r="BW80" s="205"/>
      <c r="BX80" s="205"/>
      <c r="BY80" s="205"/>
      <c r="BZ80" s="205"/>
      <c r="CA80" s="205"/>
      <c r="CB80" s="205"/>
      <c r="CC80" s="205"/>
      <c r="CD80" s="205"/>
      <c r="CE80" s="205"/>
      <c r="CF80" s="205"/>
      <c r="CG80" s="205"/>
      <c r="CH80" s="205"/>
      <c r="CI80" s="205"/>
      <c r="CJ80" s="205"/>
      <c r="CK80" s="205"/>
      <c r="CL80" s="205"/>
      <c r="CM80" s="205"/>
      <c r="CN80" s="205"/>
      <c r="CO80" s="205"/>
      <c r="CP80" s="205"/>
      <c r="CQ80" s="205"/>
      <c r="CR80" s="205"/>
      <c r="CS80" s="205"/>
      <c r="CT80" s="205"/>
      <c r="CU80" s="205"/>
      <c r="CV80" s="205"/>
      <c r="CW80" s="205"/>
      <c r="CX80" s="205"/>
      <c r="CY80" s="205"/>
      <c r="CZ80" s="205"/>
      <c r="DA80" s="205"/>
      <c r="DB80" s="205"/>
      <c r="DC80" s="205"/>
      <c r="DD80" s="205"/>
      <c r="DE80" s="205"/>
      <c r="DF80" s="205"/>
      <c r="DG80" s="205"/>
      <c r="DH80" s="205"/>
      <c r="DI80" s="205"/>
      <c r="DJ80" s="205"/>
      <c r="DK80" s="205"/>
      <c r="DL80" s="205"/>
      <c r="DM80" s="205"/>
      <c r="DN80" s="205"/>
      <c r="DO80" s="205"/>
      <c r="DP80" s="205"/>
      <c r="DQ80" s="205"/>
      <c r="DR80" s="205"/>
      <c r="DS80" s="205"/>
      <c r="DT80" s="205"/>
      <c r="DU80" s="205"/>
      <c r="DV80" s="205"/>
      <c r="DW80" s="205"/>
      <c r="DX80" s="205"/>
      <c r="DY80" s="205"/>
      <c r="DZ80" s="205"/>
      <c r="EA80" s="205"/>
      <c r="EB80" s="205"/>
      <c r="EC80" s="205"/>
      <c r="ED80" s="205"/>
      <c r="EE80" s="205"/>
      <c r="EF80" s="205"/>
      <c r="EG80" s="205"/>
      <c r="EH80" s="205"/>
      <c r="EI80" s="205"/>
      <c r="EJ80" s="205"/>
      <c r="EK80" s="205"/>
      <c r="EL80" s="205"/>
      <c r="EM80" s="205"/>
      <c r="EN80" s="205"/>
      <c r="EO80" s="205"/>
      <c r="EP80" s="205"/>
      <c r="EQ80" s="205"/>
      <c r="ER80" s="205"/>
      <c r="ES80" s="205"/>
      <c r="ET80" s="205"/>
      <c r="EU80" s="205"/>
      <c r="EV80" s="205"/>
      <c r="EW80" s="205"/>
      <c r="EX80" s="205"/>
      <c r="EY80" s="205"/>
      <c r="EZ80" s="205"/>
      <c r="FA80" s="205"/>
      <c r="FB80" s="205"/>
      <c r="FC80" s="205"/>
      <c r="FD80" s="205"/>
      <c r="FE80" s="205"/>
      <c r="FF80" s="205"/>
      <c r="FG80" s="205"/>
      <c r="FH80" s="205"/>
      <c r="FI80" s="205"/>
      <c r="FJ80" s="205"/>
      <c r="FK80" s="205"/>
      <c r="FL80" s="205"/>
      <c r="FM80" s="205"/>
    </row>
    <row r="81" spans="1:169" s="206" customFormat="1" ht="16.5" customHeight="1" x14ac:dyDescent="0.3">
      <c r="A81" s="203"/>
      <c r="B81" s="203"/>
      <c r="C81" s="203"/>
      <c r="D81" s="203"/>
      <c r="E81" s="203"/>
      <c r="F81" s="203"/>
      <c r="G81" s="203"/>
      <c r="H81" s="203"/>
      <c r="I81" s="205"/>
      <c r="J81" s="461"/>
      <c r="K81" s="212" t="s">
        <v>139</v>
      </c>
      <c r="L81" s="213">
        <f>STDEV(L24:L27)/SQRT(4)</f>
        <v>0</v>
      </c>
      <c r="M81" s="213">
        <f t="shared" ref="M81:AG81" si="15">STDEV(M24:M27)/SQRT(4)</f>
        <v>0.75</v>
      </c>
      <c r="N81" s="213">
        <f t="shared" si="15"/>
        <v>3.1721443851123801</v>
      </c>
      <c r="O81" s="213">
        <f t="shared" si="15"/>
        <v>1.3228756555322954</v>
      </c>
      <c r="P81" s="213">
        <f>STDEV(P24:P27)/SQRT(4)</f>
        <v>14.2536545021502</v>
      </c>
      <c r="Q81" s="213">
        <f t="shared" si="15"/>
        <v>3.6183271917650917</v>
      </c>
      <c r="R81" s="213">
        <f t="shared" si="15"/>
        <v>0.19037244198325201</v>
      </c>
      <c r="S81" s="213">
        <f t="shared" si="15"/>
        <v>1.635542723379612E-2</v>
      </c>
      <c r="T81" s="213">
        <f t="shared" si="15"/>
        <v>7.0710678118654918E-2</v>
      </c>
      <c r="U81" s="213">
        <f t="shared" si="15"/>
        <v>9.128709291752761E-2</v>
      </c>
      <c r="V81" s="213">
        <f t="shared" si="15"/>
        <v>4.327720724199597E-2</v>
      </c>
      <c r="W81" s="213">
        <f t="shared" si="15"/>
        <v>1.4688430821568377</v>
      </c>
      <c r="X81" s="213">
        <f t="shared" si="15"/>
        <v>0.20360807940747372</v>
      </c>
      <c r="Y81" s="213">
        <f t="shared" si="15"/>
        <v>0.10554422453802718</v>
      </c>
      <c r="Z81" s="213">
        <f t="shared" si="15"/>
        <v>3.4490336810958193E-3</v>
      </c>
      <c r="AA81" s="213">
        <f t="shared" si="15"/>
        <v>0.34844894413194416</v>
      </c>
      <c r="AB81" s="213">
        <f t="shared" si="15"/>
        <v>8.3603727987054122E-2</v>
      </c>
      <c r="AC81" s="213">
        <f t="shared" si="15"/>
        <v>3.5677957714346072E-2</v>
      </c>
      <c r="AD81" s="213">
        <f t="shared" si="15"/>
        <v>1.6007810593582125E-2</v>
      </c>
      <c r="AE81" s="213">
        <f t="shared" si="15"/>
        <v>9.5786220303340122E-2</v>
      </c>
      <c r="AF81" s="213">
        <f t="shared" si="15"/>
        <v>3.8160843806184327E-2</v>
      </c>
      <c r="AG81" s="213">
        <f t="shared" si="15"/>
        <v>3.0638687417490105</v>
      </c>
      <c r="AH81" s="214"/>
      <c r="AI81" s="205"/>
      <c r="AJ81" s="205"/>
      <c r="AK81" s="205"/>
      <c r="AL81" s="205"/>
      <c r="AM81" s="205"/>
      <c r="AN81" s="205"/>
      <c r="AO81" s="205"/>
      <c r="AP81" s="205"/>
      <c r="AQ81" s="205"/>
      <c r="AR81" s="205"/>
      <c r="AS81" s="205"/>
      <c r="AT81" s="205"/>
      <c r="AU81" s="205"/>
      <c r="AV81" s="205"/>
      <c r="AW81" s="205"/>
      <c r="AX81" s="205"/>
      <c r="AY81" s="205"/>
      <c r="AZ81" s="205"/>
      <c r="BA81" s="205"/>
      <c r="BB81" s="205"/>
      <c r="BC81" s="205"/>
      <c r="BD81" s="205"/>
      <c r="BE81" s="205"/>
      <c r="BF81" s="205"/>
      <c r="BG81" s="205"/>
      <c r="BH81" s="205"/>
      <c r="BI81" s="205"/>
      <c r="BJ81" s="205"/>
      <c r="BK81" s="205"/>
      <c r="BL81" s="205"/>
      <c r="BM81" s="205"/>
      <c r="BN81" s="205"/>
      <c r="BO81" s="205"/>
      <c r="BP81" s="205"/>
      <c r="BQ81" s="205"/>
      <c r="BR81" s="205"/>
      <c r="BS81" s="205"/>
      <c r="BT81" s="205"/>
      <c r="BU81" s="205"/>
      <c r="BV81" s="205"/>
      <c r="BW81" s="205"/>
      <c r="BX81" s="205"/>
      <c r="BY81" s="205"/>
      <c r="BZ81" s="205"/>
      <c r="CA81" s="205"/>
      <c r="CB81" s="205"/>
      <c r="CC81" s="205"/>
      <c r="CD81" s="205"/>
      <c r="CE81" s="205"/>
      <c r="CF81" s="205"/>
      <c r="CG81" s="205"/>
      <c r="CH81" s="205"/>
      <c r="CI81" s="205"/>
      <c r="CJ81" s="205"/>
      <c r="CK81" s="205"/>
      <c r="CL81" s="205"/>
      <c r="CM81" s="205"/>
      <c r="CN81" s="205"/>
      <c r="CO81" s="205"/>
      <c r="CP81" s="205"/>
      <c r="CQ81" s="205"/>
      <c r="CR81" s="205"/>
      <c r="CS81" s="205"/>
      <c r="CT81" s="205"/>
      <c r="CU81" s="205"/>
      <c r="CV81" s="205"/>
      <c r="CW81" s="205"/>
      <c r="CX81" s="205"/>
      <c r="CY81" s="205"/>
      <c r="CZ81" s="205"/>
      <c r="DA81" s="205"/>
      <c r="DB81" s="205"/>
      <c r="DC81" s="205"/>
      <c r="DD81" s="205"/>
      <c r="DE81" s="205"/>
      <c r="DF81" s="205"/>
      <c r="DG81" s="205"/>
      <c r="DH81" s="205"/>
      <c r="DI81" s="205"/>
      <c r="DJ81" s="205"/>
      <c r="DK81" s="205"/>
      <c r="DL81" s="205"/>
      <c r="DM81" s="205"/>
      <c r="DN81" s="205"/>
      <c r="DO81" s="205"/>
      <c r="DP81" s="205"/>
      <c r="DQ81" s="205"/>
      <c r="DR81" s="205"/>
      <c r="DS81" s="205"/>
      <c r="DT81" s="205"/>
      <c r="DU81" s="205"/>
      <c r="DV81" s="205"/>
      <c r="DW81" s="205"/>
      <c r="DX81" s="205"/>
      <c r="DY81" s="205"/>
      <c r="DZ81" s="205"/>
      <c r="EA81" s="205"/>
      <c r="EB81" s="205"/>
      <c r="EC81" s="205"/>
      <c r="ED81" s="205"/>
      <c r="EE81" s="205"/>
      <c r="EF81" s="205"/>
      <c r="EG81" s="205"/>
      <c r="EH81" s="205"/>
      <c r="EI81" s="205"/>
      <c r="EJ81" s="205"/>
      <c r="EK81" s="205"/>
      <c r="EL81" s="205"/>
      <c r="EM81" s="205"/>
      <c r="EN81" s="205"/>
      <c r="EO81" s="205"/>
      <c r="EP81" s="205"/>
      <c r="EQ81" s="205"/>
      <c r="ER81" s="205"/>
      <c r="ES81" s="205"/>
      <c r="ET81" s="205"/>
      <c r="EU81" s="205"/>
      <c r="EV81" s="205"/>
      <c r="EW81" s="205"/>
      <c r="EX81" s="205"/>
      <c r="EY81" s="205"/>
      <c r="EZ81" s="205"/>
      <c r="FA81" s="205"/>
      <c r="FB81" s="205"/>
      <c r="FC81" s="205"/>
      <c r="FD81" s="205"/>
      <c r="FE81" s="205"/>
      <c r="FF81" s="205"/>
      <c r="FG81" s="205"/>
      <c r="FH81" s="205"/>
      <c r="FI81" s="205"/>
      <c r="FJ81" s="205"/>
      <c r="FK81" s="205"/>
      <c r="FL81" s="205"/>
      <c r="FM81" s="205"/>
    </row>
    <row r="82" spans="1:169" s="206" customFormat="1" x14ac:dyDescent="0.3">
      <c r="A82" s="203"/>
      <c r="B82" s="203"/>
      <c r="C82" s="203"/>
      <c r="D82" s="203"/>
      <c r="E82" s="203"/>
      <c r="F82" s="203"/>
      <c r="G82" s="203"/>
      <c r="H82" s="203"/>
      <c r="I82" s="205"/>
      <c r="J82" s="461"/>
      <c r="K82" s="212" t="s">
        <v>144</v>
      </c>
      <c r="L82" s="213">
        <f>STDEV(L28:L31)/SQRT(4)</f>
        <v>0.14433756729740643</v>
      </c>
      <c r="M82" s="213">
        <f t="shared" ref="M82:AG82" si="16">STDEV(M28:M31)/SQRT(4)</f>
        <v>6.8373971655886718</v>
      </c>
      <c r="N82" s="213">
        <f t="shared" si="16"/>
        <v>3.7052890125692848</v>
      </c>
      <c r="O82" s="213">
        <f t="shared" si="16"/>
        <v>0.75</v>
      </c>
      <c r="P82" s="213">
        <f t="shared" si="16"/>
        <v>7.6757192931129694</v>
      </c>
      <c r="Q82" s="213">
        <f t="shared" si="16"/>
        <v>21.079863021376585</v>
      </c>
      <c r="R82" s="213">
        <f t="shared" si="16"/>
        <v>9.2319643991225608E-2</v>
      </c>
      <c r="S82" s="213">
        <f t="shared" si="16"/>
        <v>3.6681909710373571E-2</v>
      </c>
      <c r="T82" s="213">
        <f t="shared" si="16"/>
        <v>6.2915286960589553E-2</v>
      </c>
      <c r="U82" s="213">
        <f t="shared" si="16"/>
        <v>7.071067811865471E-2</v>
      </c>
      <c r="V82" s="213">
        <f t="shared" si="16"/>
        <v>4.0901303972693717E-2</v>
      </c>
      <c r="W82" s="213">
        <f t="shared" si="16"/>
        <v>1.1539786248742534</v>
      </c>
      <c r="X82" s="213">
        <f t="shared" si="16"/>
        <v>0.88053369233285417</v>
      </c>
      <c r="Y82" s="213">
        <f t="shared" si="16"/>
        <v>8.6059572390292868E-2</v>
      </c>
      <c r="Z82" s="213">
        <f t="shared" si="16"/>
        <v>6.4468984791138141E-3</v>
      </c>
      <c r="AA82" s="213">
        <f t="shared" si="16"/>
        <v>0.40383577520241321</v>
      </c>
      <c r="AB82" s="213">
        <f t="shared" si="16"/>
        <v>1.6520189667999174E-2</v>
      </c>
      <c r="AC82" s="213">
        <f t="shared" si="16"/>
        <v>1.3228756555322957E-2</v>
      </c>
      <c r="AD82" s="213">
        <f t="shared" si="16"/>
        <v>1.8257418583505547E-2</v>
      </c>
      <c r="AE82" s="213">
        <f t="shared" si="16"/>
        <v>1.6832508230603498E-2</v>
      </c>
      <c r="AF82" s="213">
        <f t="shared" si="16"/>
        <v>2.3452078799117138E-2</v>
      </c>
      <c r="AG82" s="213">
        <f t="shared" si="16"/>
        <v>1.5881724297653137</v>
      </c>
      <c r="AH82" s="214"/>
      <c r="AI82" s="205"/>
      <c r="AJ82" s="205"/>
      <c r="AK82" s="205"/>
      <c r="AL82" s="205"/>
      <c r="AM82" s="205"/>
      <c r="AN82" s="205"/>
      <c r="AO82" s="205"/>
      <c r="AP82" s="205"/>
      <c r="AQ82" s="205"/>
      <c r="AR82" s="205"/>
      <c r="AS82" s="205"/>
      <c r="AT82" s="205"/>
      <c r="AU82" s="205"/>
      <c r="AV82" s="205"/>
      <c r="AW82" s="205"/>
      <c r="AX82" s="205"/>
      <c r="AY82" s="205"/>
      <c r="AZ82" s="205"/>
      <c r="BA82" s="205"/>
      <c r="BB82" s="205"/>
      <c r="BC82" s="205"/>
      <c r="BD82" s="205"/>
      <c r="BE82" s="205"/>
      <c r="BF82" s="205"/>
      <c r="BG82" s="205"/>
      <c r="BH82" s="205"/>
      <c r="BI82" s="205"/>
      <c r="BJ82" s="205"/>
      <c r="BK82" s="205"/>
      <c r="BL82" s="205"/>
      <c r="BM82" s="205"/>
      <c r="BN82" s="205"/>
      <c r="BO82" s="205"/>
      <c r="BP82" s="205"/>
      <c r="BQ82" s="205"/>
      <c r="BR82" s="205"/>
      <c r="BS82" s="205"/>
      <c r="BT82" s="205"/>
      <c r="BU82" s="205"/>
      <c r="BV82" s="205"/>
      <c r="BW82" s="205"/>
      <c r="BX82" s="205"/>
      <c r="BY82" s="205"/>
      <c r="BZ82" s="205"/>
      <c r="CA82" s="205"/>
      <c r="CB82" s="205"/>
      <c r="CC82" s="205"/>
      <c r="CD82" s="205"/>
      <c r="CE82" s="205"/>
      <c r="CF82" s="205"/>
      <c r="CG82" s="205"/>
      <c r="CH82" s="205"/>
      <c r="CI82" s="205"/>
      <c r="CJ82" s="205"/>
      <c r="CK82" s="205"/>
      <c r="CL82" s="205"/>
      <c r="CM82" s="205"/>
      <c r="CN82" s="205"/>
      <c r="CO82" s="205"/>
      <c r="CP82" s="205"/>
      <c r="CQ82" s="205"/>
      <c r="CR82" s="205"/>
      <c r="CS82" s="205"/>
      <c r="CT82" s="205"/>
      <c r="CU82" s="205"/>
      <c r="CV82" s="205"/>
      <c r="CW82" s="205"/>
      <c r="CX82" s="205"/>
      <c r="CY82" s="205"/>
      <c r="CZ82" s="205"/>
      <c r="DA82" s="205"/>
      <c r="DB82" s="205"/>
      <c r="DC82" s="205"/>
      <c r="DD82" s="205"/>
      <c r="DE82" s="205"/>
      <c r="DF82" s="205"/>
      <c r="DG82" s="205"/>
      <c r="DH82" s="205"/>
      <c r="DI82" s="205"/>
      <c r="DJ82" s="205"/>
      <c r="DK82" s="205"/>
      <c r="DL82" s="205"/>
      <c r="DM82" s="205"/>
      <c r="DN82" s="205"/>
      <c r="DO82" s="205"/>
      <c r="DP82" s="205"/>
      <c r="DQ82" s="205"/>
      <c r="DR82" s="205"/>
      <c r="DS82" s="205"/>
      <c r="DT82" s="205"/>
      <c r="DU82" s="205"/>
      <c r="DV82" s="205"/>
      <c r="DW82" s="205"/>
      <c r="DX82" s="205"/>
      <c r="DY82" s="205"/>
      <c r="DZ82" s="205"/>
      <c r="EA82" s="205"/>
      <c r="EB82" s="205"/>
      <c r="EC82" s="205"/>
      <c r="ED82" s="205"/>
      <c r="EE82" s="205"/>
      <c r="EF82" s="205"/>
      <c r="EG82" s="205"/>
      <c r="EH82" s="205"/>
      <c r="EI82" s="205"/>
      <c r="EJ82" s="205"/>
      <c r="EK82" s="205"/>
      <c r="EL82" s="205"/>
      <c r="EM82" s="205"/>
      <c r="EN82" s="205"/>
      <c r="EO82" s="205"/>
      <c r="EP82" s="205"/>
      <c r="EQ82" s="205"/>
      <c r="ER82" s="205"/>
      <c r="ES82" s="205"/>
      <c r="ET82" s="205"/>
      <c r="EU82" s="205"/>
      <c r="EV82" s="205"/>
      <c r="EW82" s="205"/>
      <c r="EX82" s="205"/>
      <c r="EY82" s="205"/>
      <c r="EZ82" s="205"/>
      <c r="FA82" s="205"/>
      <c r="FB82" s="205"/>
      <c r="FC82" s="205"/>
      <c r="FD82" s="205"/>
      <c r="FE82" s="205"/>
      <c r="FF82" s="205"/>
      <c r="FG82" s="205"/>
      <c r="FH82" s="205"/>
      <c r="FI82" s="205"/>
      <c r="FJ82" s="205"/>
      <c r="FK82" s="205"/>
      <c r="FL82" s="205"/>
      <c r="FM82" s="205"/>
    </row>
    <row r="83" spans="1:169" s="206" customFormat="1" ht="15" customHeight="1" x14ac:dyDescent="0.3">
      <c r="A83" s="203"/>
      <c r="B83" s="203"/>
      <c r="C83" s="203"/>
      <c r="D83" s="203"/>
      <c r="E83" s="203"/>
      <c r="F83" s="203"/>
      <c r="G83" s="203"/>
      <c r="H83" s="203"/>
      <c r="I83" s="205"/>
      <c r="J83" s="461"/>
      <c r="K83" s="212" t="s">
        <v>149</v>
      </c>
      <c r="L83" s="213">
        <f>STDEV(L32:L35)/SQRT(4)</f>
        <v>0</v>
      </c>
      <c r="M83" s="213">
        <f t="shared" ref="M83:AG83" si="17">STDEV(M32:M35)/SQRT(4)</f>
        <v>1.7017148213885114</v>
      </c>
      <c r="N83" s="213">
        <f t="shared" si="17"/>
        <v>5.4619898693913127</v>
      </c>
      <c r="O83" s="213">
        <f t="shared" si="17"/>
        <v>2.179449471770337</v>
      </c>
      <c r="P83" s="213">
        <f t="shared" si="17"/>
        <v>8.7118214704694985</v>
      </c>
      <c r="Q83" s="213">
        <f t="shared" si="17"/>
        <v>3.5408038164612661</v>
      </c>
      <c r="R83" s="213">
        <f>STDEV(R32:R35)/SQRT(4)</f>
        <v>0.16352879461020517</v>
      </c>
      <c r="S83" s="213">
        <f t="shared" si="17"/>
        <v>1.3961255912942314E-2</v>
      </c>
      <c r="T83" s="213">
        <f t="shared" si="17"/>
        <v>5.0000000000000044E-2</v>
      </c>
      <c r="U83" s="213">
        <f t="shared" si="17"/>
        <v>2.5000000000000133E-2</v>
      </c>
      <c r="V83" s="213">
        <f t="shared" si="17"/>
        <v>1.2909944487358039E-2</v>
      </c>
      <c r="W83" s="213">
        <f t="shared" si="17"/>
        <v>1.1213830746002893</v>
      </c>
      <c r="X83" s="213">
        <f t="shared" si="17"/>
        <v>0.38980764487115926</v>
      </c>
      <c r="Y83" s="213">
        <f t="shared" si="17"/>
        <v>0.15429949233012194</v>
      </c>
      <c r="Z83" s="213">
        <f t="shared" si="17"/>
        <v>5.7227615711297995E-3</v>
      </c>
      <c r="AA83" s="213">
        <f t="shared" si="17"/>
        <v>0.35026180684358582</v>
      </c>
      <c r="AB83" s="213">
        <f t="shared" si="17"/>
        <v>5.560275772537427E-2</v>
      </c>
      <c r="AC83" s="213">
        <f t="shared" si="17"/>
        <v>2.0412414523193131E-2</v>
      </c>
      <c r="AD83" s="213">
        <f t="shared" si="17"/>
        <v>8.5391256382996682E-3</v>
      </c>
      <c r="AE83" s="213">
        <f t="shared" si="17"/>
        <v>7.3143694191638992E-2</v>
      </c>
      <c r="AF83" s="213">
        <f t="shared" si="17"/>
        <v>2.8577380332470457E-2</v>
      </c>
      <c r="AG83" s="213">
        <f t="shared" si="17"/>
        <v>0.86059572390292616</v>
      </c>
      <c r="AH83" s="214"/>
      <c r="AI83" s="205"/>
      <c r="AJ83" s="205"/>
      <c r="AK83" s="205"/>
      <c r="AL83" s="205"/>
      <c r="AM83" s="205"/>
      <c r="AN83" s="205"/>
      <c r="AO83" s="205"/>
      <c r="AP83" s="205"/>
      <c r="AQ83" s="205"/>
      <c r="AR83" s="205"/>
      <c r="AS83" s="205"/>
      <c r="AT83" s="205"/>
      <c r="AU83" s="205"/>
      <c r="AV83" s="205"/>
      <c r="AW83" s="205"/>
      <c r="AX83" s="205"/>
      <c r="AY83" s="205"/>
      <c r="AZ83" s="205"/>
      <c r="BA83" s="205"/>
      <c r="BB83" s="205"/>
      <c r="BC83" s="205"/>
      <c r="BD83" s="205"/>
      <c r="BE83" s="205"/>
      <c r="BF83" s="205"/>
      <c r="BG83" s="205"/>
      <c r="BH83" s="205"/>
      <c r="BI83" s="205"/>
      <c r="BJ83" s="205"/>
      <c r="BK83" s="205"/>
      <c r="BL83" s="205"/>
      <c r="BM83" s="205"/>
      <c r="BN83" s="205"/>
      <c r="BO83" s="205"/>
      <c r="BP83" s="205"/>
      <c r="BQ83" s="205"/>
      <c r="BR83" s="205"/>
      <c r="BS83" s="205"/>
      <c r="BT83" s="205"/>
      <c r="BU83" s="205"/>
      <c r="BV83" s="205"/>
      <c r="BW83" s="205"/>
      <c r="BX83" s="205"/>
      <c r="BY83" s="205"/>
      <c r="BZ83" s="205"/>
      <c r="CA83" s="205"/>
      <c r="CB83" s="205"/>
      <c r="CC83" s="205"/>
      <c r="CD83" s="205"/>
      <c r="CE83" s="205"/>
      <c r="CF83" s="205"/>
      <c r="CG83" s="205"/>
      <c r="CH83" s="205"/>
      <c r="CI83" s="205"/>
      <c r="CJ83" s="205"/>
      <c r="CK83" s="205"/>
      <c r="CL83" s="205"/>
      <c r="CM83" s="205"/>
      <c r="CN83" s="205"/>
      <c r="CO83" s="205"/>
      <c r="CP83" s="205"/>
      <c r="CQ83" s="205"/>
      <c r="CR83" s="205"/>
      <c r="CS83" s="205"/>
      <c r="CT83" s="205"/>
      <c r="CU83" s="205"/>
      <c r="CV83" s="205"/>
      <c r="CW83" s="205"/>
      <c r="CX83" s="205"/>
      <c r="CY83" s="205"/>
      <c r="CZ83" s="205"/>
      <c r="DA83" s="205"/>
      <c r="DB83" s="205"/>
      <c r="DC83" s="205"/>
      <c r="DD83" s="205"/>
      <c r="DE83" s="205"/>
      <c r="DF83" s="205"/>
      <c r="DG83" s="205"/>
      <c r="DH83" s="205"/>
      <c r="DI83" s="205"/>
      <c r="DJ83" s="205"/>
      <c r="DK83" s="205"/>
      <c r="DL83" s="205"/>
      <c r="DM83" s="205"/>
      <c r="DN83" s="205"/>
      <c r="DO83" s="205"/>
      <c r="DP83" s="205"/>
      <c r="DQ83" s="205"/>
      <c r="DR83" s="205"/>
      <c r="DS83" s="205"/>
      <c r="DT83" s="205"/>
      <c r="DU83" s="205"/>
      <c r="DV83" s="205"/>
      <c r="DW83" s="205"/>
      <c r="DX83" s="205"/>
      <c r="DY83" s="205"/>
      <c r="DZ83" s="205"/>
      <c r="EA83" s="205"/>
      <c r="EB83" s="205"/>
      <c r="EC83" s="205"/>
      <c r="ED83" s="205"/>
      <c r="EE83" s="205"/>
      <c r="EF83" s="205"/>
      <c r="EG83" s="205"/>
      <c r="EH83" s="205"/>
      <c r="EI83" s="205"/>
      <c r="EJ83" s="205"/>
      <c r="EK83" s="205"/>
      <c r="EL83" s="205"/>
      <c r="EM83" s="205"/>
      <c r="EN83" s="205"/>
      <c r="EO83" s="205"/>
      <c r="EP83" s="205"/>
      <c r="EQ83" s="205"/>
      <c r="ER83" s="205"/>
      <c r="ES83" s="205"/>
      <c r="ET83" s="205"/>
      <c r="EU83" s="205"/>
      <c r="EV83" s="205"/>
      <c r="EW83" s="205"/>
      <c r="EX83" s="205"/>
      <c r="EY83" s="205"/>
      <c r="EZ83" s="205"/>
      <c r="FA83" s="205"/>
      <c r="FB83" s="205"/>
      <c r="FC83" s="205"/>
      <c r="FD83" s="205"/>
      <c r="FE83" s="205"/>
      <c r="FF83" s="205"/>
      <c r="FG83" s="205"/>
      <c r="FH83" s="205"/>
      <c r="FI83" s="205"/>
      <c r="FJ83" s="205"/>
      <c r="FK83" s="205"/>
      <c r="FL83" s="205"/>
      <c r="FM83" s="205"/>
    </row>
    <row r="84" spans="1:169" s="206" customFormat="1" x14ac:dyDescent="0.3">
      <c r="A84" s="203"/>
      <c r="B84" s="203"/>
      <c r="C84" s="203"/>
      <c r="D84" s="203"/>
      <c r="E84" s="203"/>
      <c r="F84" s="203"/>
      <c r="G84" s="203"/>
      <c r="H84" s="203"/>
      <c r="I84" s="205"/>
      <c r="J84" s="461"/>
      <c r="K84" s="212" t="s">
        <v>159</v>
      </c>
      <c r="L84" s="213">
        <f>STDEV(L36:L39)/SQRT(4)</f>
        <v>0</v>
      </c>
      <c r="M84" s="213">
        <f t="shared" ref="M84:AG84" si="18">STDEV(M36:M39)/SQRT(4)</f>
        <v>3.3260336739125176</v>
      </c>
      <c r="N84" s="213">
        <f t="shared" si="18"/>
        <v>5.4772255750516612</v>
      </c>
      <c r="O84" s="213">
        <f t="shared" si="18"/>
        <v>2.809952550014561</v>
      </c>
      <c r="P84" s="213">
        <f t="shared" si="18"/>
        <v>9.3719439463396981</v>
      </c>
      <c r="Q84" s="213">
        <f t="shared" si="18"/>
        <v>4.6058613020078365</v>
      </c>
      <c r="R84" s="213">
        <f t="shared" si="18"/>
        <v>0.17296435085492798</v>
      </c>
      <c r="S84" s="213">
        <f t="shared" si="18"/>
        <v>9.4428103161435049E-3</v>
      </c>
      <c r="T84" s="213">
        <f t="shared" si="18"/>
        <v>6.4549722436790399E-2</v>
      </c>
      <c r="U84" s="213">
        <f t="shared" si="18"/>
        <v>6.4549722436790274E-2</v>
      </c>
      <c r="V84" s="213">
        <f t="shared" si="18"/>
        <v>8.8729457716514151E-2</v>
      </c>
      <c r="W84" s="213">
        <f t="shared" si="18"/>
        <v>1.2744279762570616</v>
      </c>
      <c r="X84" s="213">
        <f t="shared" si="18"/>
        <v>0.2811694329047878</v>
      </c>
      <c r="Y84" s="213">
        <f t="shared" si="18"/>
        <v>0.2600120189529706</v>
      </c>
      <c r="Z84" s="213">
        <f t="shared" si="18"/>
        <v>3.497022543059555E-3</v>
      </c>
      <c r="AA84" s="213">
        <f t="shared" si="18"/>
        <v>0.43835868114288945</v>
      </c>
      <c r="AB84" s="213">
        <f t="shared" si="18"/>
        <v>4.5529294598825765E-2</v>
      </c>
      <c r="AC84" s="213">
        <f t="shared" si="18"/>
        <v>2.3979157616563603E-2</v>
      </c>
      <c r="AD84" s="213">
        <f t="shared" si="18"/>
        <v>1.1902380714238084E-2</v>
      </c>
      <c r="AE84" s="213">
        <f t="shared" si="18"/>
        <v>6.4807406984078456E-2</v>
      </c>
      <c r="AF84" s="213">
        <f t="shared" si="18"/>
        <v>4.2031734043061632E-2</v>
      </c>
      <c r="AG84" s="213">
        <f t="shared" si="18"/>
        <v>1.04442966892622</v>
      </c>
      <c r="AH84" s="214"/>
      <c r="AI84" s="205"/>
      <c r="AJ84" s="205"/>
      <c r="AK84" s="205"/>
      <c r="AL84" s="205"/>
      <c r="AM84" s="205"/>
      <c r="AN84" s="205"/>
      <c r="AO84" s="205"/>
      <c r="AP84" s="205"/>
      <c r="AQ84" s="205"/>
      <c r="AR84" s="205"/>
      <c r="AS84" s="205"/>
      <c r="AT84" s="205"/>
      <c r="AU84" s="205"/>
      <c r="AV84" s="205"/>
      <c r="AW84" s="205"/>
      <c r="AX84" s="205"/>
      <c r="AY84" s="205"/>
      <c r="AZ84" s="205"/>
      <c r="BA84" s="205"/>
      <c r="BB84" s="205"/>
      <c r="BC84" s="205"/>
      <c r="BD84" s="205"/>
      <c r="BE84" s="205"/>
      <c r="BF84" s="205"/>
      <c r="BG84" s="205"/>
      <c r="BH84" s="205"/>
      <c r="BI84" s="205"/>
      <c r="BJ84" s="205"/>
      <c r="BK84" s="205"/>
      <c r="BL84" s="205"/>
      <c r="BM84" s="205"/>
      <c r="BN84" s="205"/>
      <c r="BO84" s="205"/>
      <c r="BP84" s="205"/>
      <c r="BQ84" s="205"/>
      <c r="BR84" s="205"/>
      <c r="BS84" s="205"/>
      <c r="BT84" s="205"/>
      <c r="BU84" s="205"/>
      <c r="BV84" s="205"/>
      <c r="BW84" s="205"/>
      <c r="BX84" s="205"/>
      <c r="BY84" s="205"/>
      <c r="BZ84" s="205"/>
      <c r="CA84" s="205"/>
      <c r="CB84" s="205"/>
      <c r="CC84" s="205"/>
      <c r="CD84" s="205"/>
      <c r="CE84" s="205"/>
      <c r="CF84" s="205"/>
      <c r="CG84" s="205"/>
      <c r="CH84" s="205"/>
      <c r="CI84" s="205"/>
      <c r="CJ84" s="205"/>
      <c r="CK84" s="205"/>
      <c r="CL84" s="205"/>
      <c r="CM84" s="205"/>
      <c r="CN84" s="205"/>
      <c r="CO84" s="205"/>
      <c r="CP84" s="205"/>
      <c r="CQ84" s="205"/>
      <c r="CR84" s="205"/>
      <c r="CS84" s="205"/>
      <c r="CT84" s="205"/>
      <c r="CU84" s="205"/>
      <c r="CV84" s="205"/>
      <c r="CW84" s="205"/>
      <c r="CX84" s="205"/>
      <c r="CY84" s="205"/>
      <c r="CZ84" s="205"/>
      <c r="DA84" s="205"/>
      <c r="DB84" s="205"/>
      <c r="DC84" s="205"/>
      <c r="DD84" s="205"/>
      <c r="DE84" s="205"/>
      <c r="DF84" s="205"/>
      <c r="DG84" s="205"/>
      <c r="DH84" s="205"/>
      <c r="DI84" s="205"/>
      <c r="DJ84" s="205"/>
      <c r="DK84" s="205"/>
      <c r="DL84" s="205"/>
      <c r="DM84" s="205"/>
      <c r="DN84" s="205"/>
      <c r="DO84" s="205"/>
      <c r="DP84" s="205"/>
      <c r="DQ84" s="205"/>
      <c r="DR84" s="205"/>
      <c r="DS84" s="205"/>
      <c r="DT84" s="205"/>
      <c r="DU84" s="205"/>
      <c r="DV84" s="205"/>
      <c r="DW84" s="205"/>
      <c r="DX84" s="205"/>
      <c r="DY84" s="205"/>
      <c r="DZ84" s="205"/>
      <c r="EA84" s="205"/>
      <c r="EB84" s="205"/>
      <c r="EC84" s="205"/>
      <c r="ED84" s="205"/>
      <c r="EE84" s="205"/>
      <c r="EF84" s="205"/>
      <c r="EG84" s="205"/>
      <c r="EH84" s="205"/>
      <c r="EI84" s="205"/>
      <c r="EJ84" s="205"/>
      <c r="EK84" s="205"/>
      <c r="EL84" s="205"/>
      <c r="EM84" s="205"/>
      <c r="EN84" s="205"/>
      <c r="EO84" s="205"/>
      <c r="EP84" s="205"/>
      <c r="EQ84" s="205"/>
      <c r="ER84" s="205"/>
      <c r="ES84" s="205"/>
      <c r="ET84" s="205"/>
      <c r="EU84" s="205"/>
      <c r="EV84" s="205"/>
      <c r="EW84" s="205"/>
      <c r="EX84" s="205"/>
      <c r="EY84" s="205"/>
      <c r="EZ84" s="205"/>
      <c r="FA84" s="205"/>
      <c r="FB84" s="205"/>
      <c r="FC84" s="205"/>
      <c r="FD84" s="205"/>
      <c r="FE84" s="205"/>
      <c r="FF84" s="205"/>
      <c r="FG84" s="205"/>
      <c r="FH84" s="205"/>
      <c r="FI84" s="205"/>
      <c r="FJ84" s="205"/>
      <c r="FK84" s="205"/>
      <c r="FL84" s="205"/>
      <c r="FM84" s="205"/>
    </row>
    <row r="85" spans="1:169" s="206" customFormat="1" ht="15" customHeight="1" x14ac:dyDescent="0.3">
      <c r="A85" s="203"/>
      <c r="B85" s="203"/>
      <c r="C85" s="203"/>
      <c r="D85" s="203"/>
      <c r="E85" s="203"/>
      <c r="F85" s="203"/>
      <c r="G85" s="203"/>
      <c r="H85" s="203"/>
      <c r="I85" s="205"/>
      <c r="J85" s="461"/>
      <c r="K85" s="212" t="s">
        <v>164</v>
      </c>
      <c r="L85" s="213">
        <f>STDEV(L40:L43)/SQRT(4)</f>
        <v>0.125</v>
      </c>
      <c r="M85" s="213">
        <f t="shared" ref="M85:AG85" si="19">STDEV(M40:M43)/SQRT(4)</f>
        <v>1.0801234497346435</v>
      </c>
      <c r="N85" s="213">
        <f t="shared" si="19"/>
        <v>6.0346223300772239</v>
      </c>
      <c r="O85" s="213">
        <f t="shared" si="19"/>
        <v>1.0307764064044151</v>
      </c>
      <c r="P85" s="213">
        <f t="shared" si="19"/>
        <v>9.0783625542642152</v>
      </c>
      <c r="Q85" s="213">
        <f t="shared" si="19"/>
        <v>3.3848929082025609</v>
      </c>
      <c r="R85" s="213">
        <f t="shared" si="19"/>
        <v>0.1566578011675977</v>
      </c>
      <c r="S85" s="213">
        <f t="shared" si="19"/>
        <v>2.1486429825977767E-2</v>
      </c>
      <c r="T85" s="213">
        <f t="shared" si="19"/>
        <v>0.1108677891304173</v>
      </c>
      <c r="U85" s="213">
        <f t="shared" si="19"/>
        <v>0.14361406616345082</v>
      </c>
      <c r="V85" s="213">
        <f t="shared" si="19"/>
        <v>3.0652623596249196E-2</v>
      </c>
      <c r="W85" s="213">
        <f t="shared" si="19"/>
        <v>1.4630874888399532</v>
      </c>
      <c r="X85" s="213">
        <f t="shared" si="19"/>
        <v>0.26885559940855513</v>
      </c>
      <c r="Y85" s="213">
        <f t="shared" si="19"/>
        <v>7.6526139325069645E-2</v>
      </c>
      <c r="Z85" s="213">
        <f t="shared" si="19"/>
        <v>4.6007245806140703E-3</v>
      </c>
      <c r="AA85" s="213">
        <f t="shared" si="19"/>
        <v>0.41382363393117122</v>
      </c>
      <c r="AB85" s="213">
        <f t="shared" si="19"/>
        <v>7.9267479670627417E-2</v>
      </c>
      <c r="AC85" s="213">
        <f t="shared" si="19"/>
        <v>3.6600318759996253E-2</v>
      </c>
      <c r="AD85" s="213">
        <f t="shared" si="19"/>
        <v>2.121320343559642E-2</v>
      </c>
      <c r="AE85" s="213">
        <f t="shared" si="19"/>
        <v>1.9737865470544985E-2</v>
      </c>
      <c r="AF85" s="213">
        <f t="shared" si="19"/>
        <v>3.3040379335998418E-2</v>
      </c>
      <c r="AG85" s="213">
        <f t="shared" si="19"/>
        <v>2.2388147906128077</v>
      </c>
      <c r="AH85" s="214"/>
      <c r="AI85" s="205"/>
      <c r="AJ85" s="205"/>
      <c r="AK85" s="205"/>
      <c r="AL85" s="205"/>
      <c r="AM85" s="205"/>
      <c r="AN85" s="205"/>
      <c r="AO85" s="205"/>
      <c r="AP85" s="205"/>
      <c r="AQ85" s="205"/>
      <c r="AR85" s="205"/>
      <c r="AS85" s="205"/>
      <c r="AT85" s="205"/>
      <c r="AU85" s="205"/>
      <c r="AV85" s="205"/>
      <c r="AW85" s="205"/>
      <c r="AX85" s="205"/>
      <c r="AY85" s="205"/>
      <c r="AZ85" s="205"/>
      <c r="BA85" s="205"/>
      <c r="BB85" s="205"/>
      <c r="BC85" s="205"/>
      <c r="BD85" s="205"/>
      <c r="BE85" s="205"/>
      <c r="BF85" s="205"/>
      <c r="BG85" s="205"/>
      <c r="BH85" s="205"/>
      <c r="BI85" s="205"/>
      <c r="BJ85" s="205"/>
      <c r="BK85" s="205"/>
      <c r="BL85" s="205"/>
      <c r="BM85" s="205"/>
      <c r="BN85" s="205"/>
      <c r="BO85" s="205"/>
      <c r="BP85" s="205"/>
      <c r="BQ85" s="205"/>
      <c r="BR85" s="205"/>
      <c r="BS85" s="205"/>
      <c r="BT85" s="205"/>
      <c r="BU85" s="205"/>
      <c r="BV85" s="205"/>
      <c r="BW85" s="205"/>
      <c r="BX85" s="205"/>
      <c r="BY85" s="205"/>
      <c r="BZ85" s="205"/>
      <c r="CA85" s="205"/>
      <c r="CB85" s="205"/>
      <c r="CC85" s="205"/>
      <c r="CD85" s="205"/>
      <c r="CE85" s="205"/>
      <c r="CF85" s="205"/>
      <c r="CG85" s="205"/>
      <c r="CH85" s="205"/>
      <c r="CI85" s="205"/>
      <c r="CJ85" s="205"/>
      <c r="CK85" s="205"/>
      <c r="CL85" s="205"/>
      <c r="CM85" s="205"/>
      <c r="CN85" s="205"/>
      <c r="CO85" s="205"/>
      <c r="CP85" s="205"/>
      <c r="CQ85" s="205"/>
      <c r="CR85" s="205"/>
      <c r="CS85" s="205"/>
      <c r="CT85" s="205"/>
      <c r="CU85" s="205"/>
      <c r="CV85" s="205"/>
      <c r="CW85" s="205"/>
      <c r="CX85" s="205"/>
      <c r="CY85" s="205"/>
      <c r="CZ85" s="205"/>
      <c r="DA85" s="205"/>
      <c r="DB85" s="205"/>
      <c r="DC85" s="205"/>
      <c r="DD85" s="205"/>
      <c r="DE85" s="205"/>
      <c r="DF85" s="205"/>
      <c r="DG85" s="205"/>
      <c r="DH85" s="205"/>
      <c r="DI85" s="205"/>
      <c r="DJ85" s="205"/>
      <c r="DK85" s="205"/>
      <c r="DL85" s="205"/>
      <c r="DM85" s="205"/>
      <c r="DN85" s="205"/>
      <c r="DO85" s="205"/>
      <c r="DP85" s="205"/>
      <c r="DQ85" s="205"/>
      <c r="DR85" s="205"/>
      <c r="DS85" s="205"/>
      <c r="DT85" s="205"/>
      <c r="DU85" s="205"/>
      <c r="DV85" s="205"/>
      <c r="DW85" s="205"/>
      <c r="DX85" s="205"/>
      <c r="DY85" s="205"/>
      <c r="DZ85" s="205"/>
      <c r="EA85" s="205"/>
      <c r="EB85" s="205"/>
      <c r="EC85" s="205"/>
      <c r="ED85" s="205"/>
      <c r="EE85" s="205"/>
      <c r="EF85" s="205"/>
      <c r="EG85" s="205"/>
      <c r="EH85" s="205"/>
      <c r="EI85" s="205"/>
      <c r="EJ85" s="205"/>
      <c r="EK85" s="205"/>
      <c r="EL85" s="205"/>
      <c r="EM85" s="205"/>
      <c r="EN85" s="205"/>
      <c r="EO85" s="205"/>
      <c r="EP85" s="205"/>
      <c r="EQ85" s="205"/>
      <c r="ER85" s="205"/>
      <c r="ES85" s="205"/>
      <c r="ET85" s="205"/>
      <c r="EU85" s="205"/>
      <c r="EV85" s="205"/>
      <c r="EW85" s="205"/>
      <c r="EX85" s="205"/>
      <c r="EY85" s="205"/>
      <c r="EZ85" s="205"/>
      <c r="FA85" s="205"/>
      <c r="FB85" s="205"/>
      <c r="FC85" s="205"/>
      <c r="FD85" s="205"/>
      <c r="FE85" s="205"/>
      <c r="FF85" s="205"/>
      <c r="FG85" s="205"/>
      <c r="FH85" s="205"/>
      <c r="FI85" s="205"/>
      <c r="FJ85" s="205"/>
      <c r="FK85" s="205"/>
      <c r="FL85" s="205"/>
      <c r="FM85" s="205"/>
    </row>
    <row r="86" spans="1:169" s="206" customFormat="1" ht="18.75" customHeight="1" x14ac:dyDescent="0.3">
      <c r="A86" s="203"/>
      <c r="B86" s="203"/>
      <c r="C86" s="203"/>
      <c r="D86" s="203"/>
      <c r="E86" s="203"/>
      <c r="F86" s="203"/>
      <c r="G86" s="203"/>
      <c r="H86" s="203"/>
      <c r="I86" s="205"/>
      <c r="J86" s="461"/>
      <c r="K86" s="212" t="s">
        <v>169</v>
      </c>
      <c r="L86" s="213">
        <f>STDEV(L44:L47)/SQRT(4)</f>
        <v>0</v>
      </c>
      <c r="M86" s="213">
        <f t="shared" ref="M86:AG86" si="20">STDEV(M44:M47)/SQRT(4)</f>
        <v>5.691733772176395</v>
      </c>
      <c r="N86" s="213">
        <f t="shared" si="20"/>
        <v>3.75</v>
      </c>
      <c r="O86" s="213">
        <f t="shared" si="20"/>
        <v>1.2583057392117916</v>
      </c>
      <c r="P86" s="213">
        <f t="shared" si="20"/>
        <v>8.9349501024534739</v>
      </c>
      <c r="Q86" s="213">
        <f t="shared" si="20"/>
        <v>8.1650168401540952</v>
      </c>
      <c r="R86" s="213">
        <f t="shared" si="20"/>
        <v>5.5452682532047201E-2</v>
      </c>
      <c r="S86" s="213">
        <f t="shared" si="20"/>
        <v>1.9842609875383468E-2</v>
      </c>
      <c r="T86" s="213">
        <f t="shared" si="20"/>
        <v>4.7871355387816741E-2</v>
      </c>
      <c r="U86" s="213">
        <f t="shared" si="20"/>
        <v>6.4549722436790274E-2</v>
      </c>
      <c r="V86" s="213">
        <f t="shared" si="20"/>
        <v>3.9264063297965779E-2</v>
      </c>
      <c r="W86" s="213">
        <f t="shared" si="20"/>
        <v>0.57063561052566625</v>
      </c>
      <c r="X86" s="213">
        <f t="shared" si="20"/>
        <v>0.16992032446610575</v>
      </c>
      <c r="Y86" s="213">
        <f t="shared" si="20"/>
        <v>0.19200694431886209</v>
      </c>
      <c r="Z86" s="213">
        <f t="shared" si="20"/>
        <v>3.3509948771471873E-3</v>
      </c>
      <c r="AA86" s="213">
        <f t="shared" si="20"/>
        <v>6.2849025449882648E-2</v>
      </c>
      <c r="AB86" s="213">
        <f t="shared" si="20"/>
        <v>1.7795130420052176E-2</v>
      </c>
      <c r="AC86" s="213">
        <f t="shared" si="20"/>
        <v>1.9737865470545044E-2</v>
      </c>
      <c r="AD86" s="213">
        <f t="shared" si="20"/>
        <v>9.5742710775634128E-3</v>
      </c>
      <c r="AE86" s="213">
        <f t="shared" si="20"/>
        <v>2.8686524130097542E-2</v>
      </c>
      <c r="AF86" s="213">
        <f t="shared" si="20"/>
        <v>1.9148542155126552E-2</v>
      </c>
      <c r="AG86" s="213">
        <f t="shared" si="20"/>
        <v>1.1714485335116795</v>
      </c>
      <c r="AH86" s="214"/>
      <c r="AI86" s="205"/>
      <c r="AJ86" s="205"/>
      <c r="AK86" s="205"/>
      <c r="AL86" s="205"/>
      <c r="AM86" s="205"/>
      <c r="AN86" s="205"/>
      <c r="AO86" s="205"/>
      <c r="AP86" s="205"/>
      <c r="AQ86" s="205"/>
      <c r="AR86" s="205"/>
      <c r="AS86" s="205"/>
      <c r="AT86" s="205"/>
      <c r="AU86" s="205"/>
      <c r="AV86" s="205"/>
      <c r="AW86" s="205"/>
      <c r="AX86" s="205"/>
      <c r="AY86" s="205"/>
      <c r="AZ86" s="205"/>
      <c r="BA86" s="205"/>
      <c r="BB86" s="205"/>
      <c r="BC86" s="205"/>
      <c r="BD86" s="205"/>
      <c r="BE86" s="205"/>
      <c r="BF86" s="205"/>
      <c r="BG86" s="205"/>
      <c r="BH86" s="205"/>
      <c r="BI86" s="205"/>
      <c r="BJ86" s="205"/>
      <c r="BK86" s="205"/>
      <c r="BL86" s="205"/>
      <c r="BM86" s="205"/>
      <c r="BN86" s="205"/>
      <c r="BO86" s="205"/>
      <c r="BP86" s="205"/>
      <c r="BQ86" s="205"/>
      <c r="BR86" s="205"/>
      <c r="BS86" s="205"/>
      <c r="BT86" s="205"/>
      <c r="BU86" s="205"/>
      <c r="BV86" s="205"/>
      <c r="BW86" s="205"/>
      <c r="BX86" s="205"/>
      <c r="BY86" s="205"/>
      <c r="BZ86" s="205"/>
      <c r="CA86" s="205"/>
      <c r="CB86" s="205"/>
      <c r="CC86" s="205"/>
      <c r="CD86" s="205"/>
      <c r="CE86" s="205"/>
      <c r="CF86" s="205"/>
      <c r="CG86" s="205"/>
      <c r="CH86" s="205"/>
      <c r="CI86" s="205"/>
      <c r="CJ86" s="205"/>
      <c r="CK86" s="205"/>
      <c r="CL86" s="205"/>
      <c r="CM86" s="205"/>
      <c r="CN86" s="205"/>
      <c r="CO86" s="205"/>
      <c r="CP86" s="205"/>
      <c r="CQ86" s="205"/>
      <c r="CR86" s="205"/>
      <c r="CS86" s="205"/>
      <c r="CT86" s="205"/>
      <c r="CU86" s="205"/>
      <c r="CV86" s="205"/>
      <c r="CW86" s="205"/>
      <c r="CX86" s="205"/>
      <c r="CY86" s="205"/>
      <c r="CZ86" s="205"/>
      <c r="DA86" s="205"/>
      <c r="DB86" s="205"/>
      <c r="DC86" s="205"/>
      <c r="DD86" s="205"/>
      <c r="DE86" s="205"/>
      <c r="DF86" s="205"/>
      <c r="DG86" s="205"/>
      <c r="DH86" s="205"/>
      <c r="DI86" s="205"/>
      <c r="DJ86" s="205"/>
      <c r="DK86" s="205"/>
      <c r="DL86" s="205"/>
      <c r="DM86" s="205"/>
      <c r="DN86" s="205"/>
      <c r="DO86" s="205"/>
      <c r="DP86" s="205"/>
      <c r="DQ86" s="205"/>
      <c r="DR86" s="205"/>
      <c r="DS86" s="205"/>
      <c r="DT86" s="205"/>
      <c r="DU86" s="205"/>
      <c r="DV86" s="205"/>
      <c r="DW86" s="205"/>
      <c r="DX86" s="205"/>
      <c r="DY86" s="205"/>
      <c r="DZ86" s="205"/>
      <c r="EA86" s="205"/>
      <c r="EB86" s="205"/>
      <c r="EC86" s="205"/>
      <c r="ED86" s="205"/>
      <c r="EE86" s="205"/>
      <c r="EF86" s="205"/>
      <c r="EG86" s="205"/>
      <c r="EH86" s="205"/>
      <c r="EI86" s="205"/>
      <c r="EJ86" s="205"/>
      <c r="EK86" s="205"/>
      <c r="EL86" s="205"/>
      <c r="EM86" s="205"/>
      <c r="EN86" s="205"/>
      <c r="EO86" s="205"/>
      <c r="EP86" s="205"/>
      <c r="EQ86" s="205"/>
      <c r="ER86" s="205"/>
      <c r="ES86" s="205"/>
      <c r="ET86" s="205"/>
      <c r="EU86" s="205"/>
      <c r="EV86" s="205"/>
      <c r="EW86" s="205"/>
      <c r="EX86" s="205"/>
      <c r="EY86" s="205"/>
      <c r="EZ86" s="205"/>
      <c r="FA86" s="205"/>
      <c r="FB86" s="205"/>
      <c r="FC86" s="205"/>
      <c r="FD86" s="205"/>
      <c r="FE86" s="205"/>
      <c r="FF86" s="205"/>
      <c r="FG86" s="205"/>
      <c r="FH86" s="205"/>
      <c r="FI86" s="205"/>
      <c r="FJ86" s="205"/>
      <c r="FK86" s="205"/>
      <c r="FL86" s="205"/>
      <c r="FM86" s="205"/>
    </row>
    <row r="87" spans="1:169" s="206" customFormat="1" x14ac:dyDescent="0.3">
      <c r="A87" s="203"/>
      <c r="B87" s="203"/>
      <c r="C87" s="203"/>
      <c r="D87" s="203"/>
      <c r="E87" s="203"/>
      <c r="F87" s="203"/>
      <c r="G87" s="203"/>
      <c r="H87" s="203"/>
      <c r="I87" s="205"/>
      <c r="J87" s="461"/>
      <c r="K87" s="212" t="s">
        <v>174</v>
      </c>
      <c r="L87" s="213">
        <f>STDEV(L48:L51)/SQRT(4)</f>
        <v>0</v>
      </c>
      <c r="M87" s="213">
        <f t="shared" ref="M87:AG87" si="21">STDEV(M48:M51)/SQRT(4)</f>
        <v>1.8874586088176875</v>
      </c>
      <c r="N87" s="213">
        <f t="shared" si="21"/>
        <v>6.5891324669235987</v>
      </c>
      <c r="O87" s="213">
        <f t="shared" si="21"/>
        <v>1.0408329997330663</v>
      </c>
      <c r="P87" s="213">
        <f t="shared" si="21"/>
        <v>9.9205174596220864</v>
      </c>
      <c r="Q87" s="213">
        <f t="shared" si="21"/>
        <v>3.9754192651006384</v>
      </c>
      <c r="R87" s="213">
        <f t="shared" si="21"/>
        <v>0.11423659658795865</v>
      </c>
      <c r="S87" s="213">
        <f t="shared" si="21"/>
        <v>1.1063265039459865E-2</v>
      </c>
      <c r="T87" s="213">
        <f t="shared" si="21"/>
        <v>4.7871355387816741E-2</v>
      </c>
      <c r="U87" s="213">
        <f t="shared" si="21"/>
        <v>9.4648472430004432E-2</v>
      </c>
      <c r="V87" s="213">
        <f t="shared" si="21"/>
        <v>3.5677957714346079E-2</v>
      </c>
      <c r="W87" s="213">
        <f t="shared" si="21"/>
        <v>1.0546523913909591</v>
      </c>
      <c r="X87" s="213">
        <f t="shared" si="21"/>
        <v>0.27414640249326694</v>
      </c>
      <c r="Y87" s="213">
        <f t="shared" si="21"/>
        <v>0.13155322116922843</v>
      </c>
      <c r="Z87" s="213">
        <f t="shared" si="21"/>
        <v>6.6895440801298216E-3</v>
      </c>
      <c r="AA87" s="213">
        <f t="shared" si="21"/>
        <v>0.14600228308717184</v>
      </c>
      <c r="AB87" s="213">
        <f t="shared" si="21"/>
        <v>4.1708312520807415E-2</v>
      </c>
      <c r="AC87" s="213">
        <f t="shared" si="21"/>
        <v>2.286737122335377E-2</v>
      </c>
      <c r="AD87" s="213">
        <f t="shared" si="21"/>
        <v>1.5545631755148025E-2</v>
      </c>
      <c r="AE87" s="213">
        <f t="shared" si="21"/>
        <v>4.0311288741492819E-2</v>
      </c>
      <c r="AF87" s="213">
        <f t="shared" si="21"/>
        <v>2.8394541729001351E-2</v>
      </c>
      <c r="AG87" s="213">
        <f t="shared" si="21"/>
        <v>2.6446092969157711</v>
      </c>
      <c r="AH87" s="214"/>
      <c r="AI87" s="205"/>
      <c r="AJ87" s="205"/>
      <c r="AK87" s="205"/>
      <c r="AL87" s="205"/>
      <c r="AM87" s="205"/>
      <c r="AN87" s="205"/>
      <c r="AO87" s="205"/>
      <c r="AP87" s="205"/>
      <c r="AQ87" s="205"/>
      <c r="AR87" s="205"/>
      <c r="AS87" s="205"/>
      <c r="AT87" s="205"/>
      <c r="AU87" s="205"/>
      <c r="AV87" s="205"/>
      <c r="AW87" s="205"/>
      <c r="AX87" s="205"/>
      <c r="AY87" s="205"/>
      <c r="AZ87" s="205"/>
      <c r="BA87" s="205"/>
      <c r="BB87" s="205"/>
      <c r="BC87" s="205"/>
      <c r="BD87" s="205"/>
      <c r="BE87" s="205"/>
      <c r="BF87" s="205"/>
      <c r="BG87" s="205"/>
      <c r="BH87" s="205"/>
      <c r="BI87" s="205"/>
      <c r="BJ87" s="205"/>
      <c r="BK87" s="205"/>
      <c r="BL87" s="205"/>
      <c r="BM87" s="205"/>
      <c r="BN87" s="205"/>
      <c r="BO87" s="205"/>
      <c r="BP87" s="205"/>
      <c r="BQ87" s="205"/>
      <c r="BR87" s="205"/>
      <c r="BS87" s="205"/>
      <c r="BT87" s="205"/>
      <c r="BU87" s="205"/>
      <c r="BV87" s="205"/>
      <c r="BW87" s="205"/>
      <c r="BX87" s="205"/>
      <c r="BY87" s="205"/>
      <c r="BZ87" s="205"/>
      <c r="CA87" s="205"/>
      <c r="CB87" s="205"/>
      <c r="CC87" s="205"/>
      <c r="CD87" s="205"/>
      <c r="CE87" s="205"/>
      <c r="CF87" s="205"/>
      <c r="CG87" s="205"/>
      <c r="CH87" s="205"/>
      <c r="CI87" s="205"/>
      <c r="CJ87" s="205"/>
      <c r="CK87" s="205"/>
      <c r="CL87" s="205"/>
      <c r="CM87" s="205"/>
      <c r="CN87" s="205"/>
      <c r="CO87" s="205"/>
      <c r="CP87" s="205"/>
      <c r="CQ87" s="205"/>
      <c r="CR87" s="205"/>
      <c r="CS87" s="205"/>
      <c r="CT87" s="205"/>
      <c r="CU87" s="205"/>
      <c r="CV87" s="205"/>
      <c r="CW87" s="205"/>
      <c r="CX87" s="205"/>
      <c r="CY87" s="205"/>
      <c r="CZ87" s="205"/>
      <c r="DA87" s="205"/>
      <c r="DB87" s="205"/>
      <c r="DC87" s="205"/>
      <c r="DD87" s="205"/>
      <c r="DE87" s="205"/>
      <c r="DF87" s="205"/>
      <c r="DG87" s="205"/>
      <c r="DH87" s="205"/>
      <c r="DI87" s="205"/>
      <c r="DJ87" s="205"/>
      <c r="DK87" s="205"/>
      <c r="DL87" s="205"/>
      <c r="DM87" s="205"/>
      <c r="DN87" s="205"/>
      <c r="DO87" s="205"/>
      <c r="DP87" s="205"/>
      <c r="DQ87" s="205"/>
      <c r="DR87" s="205"/>
      <c r="DS87" s="205"/>
      <c r="DT87" s="205"/>
      <c r="DU87" s="205"/>
      <c r="DV87" s="205"/>
      <c r="DW87" s="205"/>
      <c r="DX87" s="205"/>
      <c r="DY87" s="205"/>
      <c r="DZ87" s="205"/>
      <c r="EA87" s="205"/>
      <c r="EB87" s="205"/>
      <c r="EC87" s="205"/>
      <c r="ED87" s="205"/>
      <c r="EE87" s="205"/>
      <c r="EF87" s="205"/>
      <c r="EG87" s="205"/>
      <c r="EH87" s="205"/>
      <c r="EI87" s="205"/>
      <c r="EJ87" s="205"/>
      <c r="EK87" s="205"/>
      <c r="EL87" s="205"/>
      <c r="EM87" s="205"/>
      <c r="EN87" s="205"/>
      <c r="EO87" s="205"/>
      <c r="EP87" s="205"/>
      <c r="EQ87" s="205"/>
      <c r="ER87" s="205"/>
      <c r="ES87" s="205"/>
      <c r="ET87" s="205"/>
      <c r="EU87" s="205"/>
      <c r="EV87" s="205"/>
      <c r="EW87" s="205"/>
      <c r="EX87" s="205"/>
      <c r="EY87" s="205"/>
      <c r="EZ87" s="205"/>
      <c r="FA87" s="205"/>
      <c r="FB87" s="205"/>
      <c r="FC87" s="205"/>
      <c r="FD87" s="205"/>
      <c r="FE87" s="205"/>
      <c r="FF87" s="205"/>
      <c r="FG87" s="205"/>
      <c r="FH87" s="205"/>
      <c r="FI87" s="205"/>
      <c r="FJ87" s="205"/>
      <c r="FK87" s="205"/>
      <c r="FL87" s="205"/>
      <c r="FM87" s="205"/>
    </row>
    <row r="88" spans="1:169" s="206" customFormat="1" x14ac:dyDescent="0.3">
      <c r="A88" s="203"/>
      <c r="B88" s="203"/>
      <c r="C88" s="203"/>
      <c r="D88" s="203"/>
      <c r="E88" s="203"/>
      <c r="F88" s="203"/>
      <c r="G88" s="203"/>
      <c r="H88" s="203"/>
      <c r="I88" s="205"/>
      <c r="J88" s="461"/>
      <c r="K88" s="212" t="s">
        <v>179</v>
      </c>
      <c r="L88" s="213">
        <f>STDEV(L52:L55)/SQRT(4)</f>
        <v>0.125</v>
      </c>
      <c r="M88" s="213">
        <f t="shared" ref="M88:AG88" si="22">STDEV(M52:M55)/SQRT(4)</f>
        <v>5.9354163010412897</v>
      </c>
      <c r="N88" s="213">
        <f t="shared" si="22"/>
        <v>4.9560569003997523</v>
      </c>
      <c r="O88" s="213">
        <f t="shared" si="22"/>
        <v>1.4719601443879744</v>
      </c>
      <c r="P88" s="213">
        <f t="shared" si="22"/>
        <v>12.618603990405067</v>
      </c>
      <c r="Q88" s="213">
        <f t="shared" si="22"/>
        <v>3.8777946911442727</v>
      </c>
      <c r="R88" s="213">
        <f t="shared" si="22"/>
        <v>0.17158574144335728</v>
      </c>
      <c r="S88" s="213">
        <f t="shared" si="22"/>
        <v>5.1861192941672048E-3</v>
      </c>
      <c r="T88" s="213">
        <f t="shared" si="22"/>
        <v>7.071067811865471E-2</v>
      </c>
      <c r="U88" s="213">
        <f t="shared" si="22"/>
        <v>0.11902380714238084</v>
      </c>
      <c r="V88" s="213">
        <f t="shared" si="22"/>
        <v>4.2890364108192566E-2</v>
      </c>
      <c r="W88" s="213">
        <f t="shared" si="22"/>
        <v>1.651262143533444</v>
      </c>
      <c r="X88" s="213">
        <f t="shared" si="22"/>
        <v>0.4147966369198286</v>
      </c>
      <c r="Y88" s="213">
        <f t="shared" si="22"/>
        <v>0.11015141094572269</v>
      </c>
      <c r="Z88" s="213">
        <f t="shared" si="22"/>
        <v>7.5332595866596831E-3</v>
      </c>
      <c r="AA88" s="213">
        <f t="shared" si="22"/>
        <v>0.37815340802378167</v>
      </c>
      <c r="AB88" s="213">
        <f t="shared" si="22"/>
        <v>7.889866919029738E-2</v>
      </c>
      <c r="AC88" s="213">
        <f t="shared" si="22"/>
        <v>3.0379543555930311E-2</v>
      </c>
      <c r="AD88" s="213">
        <f t="shared" si="22"/>
        <v>1.1086778913041715E-2</v>
      </c>
      <c r="AE88" s="213">
        <f t="shared" si="22"/>
        <v>9.0599852832845912E-2</v>
      </c>
      <c r="AF88" s="213">
        <f t="shared" si="22"/>
        <v>3.752776749732558E-2</v>
      </c>
      <c r="AG88" s="213">
        <f t="shared" si="22"/>
        <v>1.6635804759614106</v>
      </c>
      <c r="AH88" s="214"/>
      <c r="AI88" s="205"/>
      <c r="AJ88" s="205"/>
      <c r="AK88" s="205"/>
      <c r="AL88" s="205"/>
      <c r="AM88" s="205"/>
      <c r="AN88" s="205"/>
      <c r="AO88" s="205"/>
      <c r="AP88" s="205"/>
      <c r="AQ88" s="205"/>
      <c r="AR88" s="205"/>
      <c r="AS88" s="205"/>
      <c r="AT88" s="205"/>
      <c r="AU88" s="205"/>
      <c r="AV88" s="205"/>
      <c r="AW88" s="205"/>
      <c r="AX88" s="205"/>
      <c r="AY88" s="205"/>
      <c r="AZ88" s="205"/>
      <c r="BA88" s="205"/>
      <c r="BB88" s="205"/>
      <c r="BC88" s="205"/>
      <c r="BD88" s="205"/>
      <c r="BE88" s="205"/>
      <c r="BF88" s="205"/>
      <c r="BG88" s="205"/>
      <c r="BH88" s="205"/>
      <c r="BI88" s="205"/>
      <c r="BJ88" s="205"/>
      <c r="BK88" s="205"/>
      <c r="BL88" s="205"/>
      <c r="BM88" s="205"/>
      <c r="BN88" s="205"/>
      <c r="BO88" s="205"/>
      <c r="BP88" s="205"/>
      <c r="BQ88" s="205"/>
      <c r="BR88" s="205"/>
      <c r="BS88" s="205"/>
      <c r="BT88" s="205"/>
      <c r="BU88" s="205"/>
      <c r="BV88" s="205"/>
      <c r="BW88" s="205"/>
      <c r="BX88" s="205"/>
      <c r="BY88" s="205"/>
      <c r="BZ88" s="205"/>
      <c r="CA88" s="205"/>
      <c r="CB88" s="205"/>
      <c r="CC88" s="205"/>
      <c r="CD88" s="205"/>
      <c r="CE88" s="205"/>
      <c r="CF88" s="205"/>
      <c r="CG88" s="205"/>
      <c r="CH88" s="205"/>
      <c r="CI88" s="205"/>
      <c r="CJ88" s="205"/>
      <c r="CK88" s="205"/>
      <c r="CL88" s="205"/>
      <c r="CM88" s="205"/>
      <c r="CN88" s="205"/>
      <c r="CO88" s="205"/>
      <c r="CP88" s="205"/>
      <c r="CQ88" s="205"/>
      <c r="CR88" s="205"/>
      <c r="CS88" s="205"/>
      <c r="CT88" s="205"/>
      <c r="CU88" s="205"/>
      <c r="CV88" s="205"/>
      <c r="CW88" s="205"/>
      <c r="CX88" s="205"/>
      <c r="CY88" s="205"/>
      <c r="CZ88" s="205"/>
      <c r="DA88" s="205"/>
      <c r="DB88" s="205"/>
      <c r="DC88" s="205"/>
      <c r="DD88" s="205"/>
      <c r="DE88" s="205"/>
      <c r="DF88" s="205"/>
      <c r="DG88" s="205"/>
      <c r="DH88" s="205"/>
      <c r="DI88" s="205"/>
      <c r="DJ88" s="205"/>
      <c r="DK88" s="205"/>
      <c r="DL88" s="205"/>
      <c r="DM88" s="205"/>
      <c r="DN88" s="205"/>
      <c r="DO88" s="205"/>
      <c r="DP88" s="205"/>
      <c r="DQ88" s="205"/>
      <c r="DR88" s="205"/>
      <c r="DS88" s="205"/>
      <c r="DT88" s="205"/>
      <c r="DU88" s="205"/>
      <c r="DV88" s="205"/>
      <c r="DW88" s="205"/>
      <c r="DX88" s="205"/>
      <c r="DY88" s="205"/>
      <c r="DZ88" s="205"/>
      <c r="EA88" s="205"/>
      <c r="EB88" s="205"/>
      <c r="EC88" s="205"/>
      <c r="ED88" s="205"/>
      <c r="EE88" s="205"/>
      <c r="EF88" s="205"/>
      <c r="EG88" s="205"/>
      <c r="EH88" s="205"/>
      <c r="EI88" s="205"/>
      <c r="EJ88" s="205"/>
      <c r="EK88" s="205"/>
      <c r="EL88" s="205"/>
      <c r="EM88" s="205"/>
      <c r="EN88" s="205"/>
      <c r="EO88" s="205"/>
      <c r="EP88" s="205"/>
      <c r="EQ88" s="205"/>
      <c r="ER88" s="205"/>
      <c r="ES88" s="205"/>
      <c r="ET88" s="205"/>
      <c r="EU88" s="205"/>
      <c r="EV88" s="205"/>
      <c r="EW88" s="205"/>
      <c r="EX88" s="205"/>
      <c r="EY88" s="205"/>
      <c r="EZ88" s="205"/>
      <c r="FA88" s="205"/>
      <c r="FB88" s="205"/>
      <c r="FC88" s="205"/>
      <c r="FD88" s="205"/>
      <c r="FE88" s="205"/>
      <c r="FF88" s="205"/>
      <c r="FG88" s="205"/>
      <c r="FH88" s="205"/>
      <c r="FI88" s="205"/>
      <c r="FJ88" s="205"/>
      <c r="FK88" s="205"/>
      <c r="FL88" s="205"/>
      <c r="FM88" s="205"/>
    </row>
    <row r="89" spans="1:169" s="206" customFormat="1" ht="15" customHeight="1" x14ac:dyDescent="0.3">
      <c r="A89" s="203"/>
      <c r="B89" s="203"/>
      <c r="C89" s="203"/>
      <c r="D89" s="203"/>
      <c r="E89" s="203"/>
      <c r="F89" s="203"/>
      <c r="G89" s="203"/>
      <c r="H89" s="203"/>
      <c r="I89" s="205"/>
      <c r="J89" s="461"/>
      <c r="K89" s="212" t="s">
        <v>184</v>
      </c>
      <c r="L89" s="213">
        <f>STDEV(L56:L59)/SQRT(4)</f>
        <v>0</v>
      </c>
      <c r="M89" s="213">
        <f t="shared" ref="M89:AG89" si="23">STDEV(M56:M59)/SQRT(4)</f>
        <v>3.7080992435478315</v>
      </c>
      <c r="N89" s="213">
        <f t="shared" si="23"/>
        <v>5.7373048260195016</v>
      </c>
      <c r="O89" s="213">
        <f t="shared" si="23"/>
        <v>1.9311050377094112</v>
      </c>
      <c r="P89" s="213">
        <f t="shared" si="23"/>
        <v>7.6743620798951975</v>
      </c>
      <c r="Q89" s="213">
        <f t="shared" si="23"/>
        <v>8.7476187235917759</v>
      </c>
      <c r="R89" s="213">
        <f t="shared" si="23"/>
        <v>0.17408690358553677</v>
      </c>
      <c r="S89" s="213">
        <f t="shared" si="23"/>
        <v>1.9499465804648765E-2</v>
      </c>
      <c r="T89" s="213">
        <f t="shared" si="23"/>
        <v>4.7871355387816929E-2</v>
      </c>
      <c r="U89" s="213">
        <f t="shared" si="23"/>
        <v>4.0824829046386339E-2</v>
      </c>
      <c r="V89" s="213">
        <f t="shared" si="23"/>
        <v>2.9011491975882018E-2</v>
      </c>
      <c r="W89" s="213">
        <f t="shared" si="23"/>
        <v>1.2345714506121825</v>
      </c>
      <c r="X89" s="213">
        <f t="shared" si="23"/>
        <v>0.3583614330067717</v>
      </c>
      <c r="Y89" s="213">
        <f t="shared" si="23"/>
        <v>0.15970676253684482</v>
      </c>
      <c r="Z89" s="213">
        <f t="shared" si="23"/>
        <v>3.4731109973624606E-3</v>
      </c>
      <c r="AA89" s="213">
        <f t="shared" si="23"/>
        <v>0.5073542483643293</v>
      </c>
      <c r="AB89" s="213">
        <f t="shared" si="23"/>
        <v>9.1503642914731398E-2</v>
      </c>
      <c r="AC89" s="213">
        <f t="shared" si="23"/>
        <v>2.2126530078919574E-2</v>
      </c>
      <c r="AD89" s="213">
        <f t="shared" si="23"/>
        <v>1.6007810593582122E-2</v>
      </c>
      <c r="AE89" s="213">
        <f t="shared" si="23"/>
        <v>0.12756534273330936</v>
      </c>
      <c r="AF89" s="213">
        <f t="shared" si="23"/>
        <v>3.9237524556645108E-2</v>
      </c>
      <c r="AG89" s="213">
        <f t="shared" si="23"/>
        <v>2.5483246130219213</v>
      </c>
      <c r="AH89" s="214"/>
      <c r="AI89" s="205"/>
      <c r="AJ89" s="205"/>
      <c r="AK89" s="205"/>
      <c r="AL89" s="205"/>
      <c r="AM89" s="205"/>
      <c r="AN89" s="205"/>
      <c r="AO89" s="205"/>
      <c r="AP89" s="205"/>
      <c r="AQ89" s="205"/>
      <c r="AR89" s="205"/>
      <c r="AS89" s="205"/>
      <c r="AT89" s="205"/>
      <c r="AU89" s="205"/>
      <c r="AV89" s="205"/>
      <c r="AW89" s="205"/>
      <c r="AX89" s="205"/>
      <c r="AY89" s="205"/>
      <c r="AZ89" s="205"/>
      <c r="BA89" s="205"/>
      <c r="BB89" s="205"/>
      <c r="BC89" s="205"/>
      <c r="BD89" s="205"/>
      <c r="BE89" s="205"/>
      <c r="BF89" s="205"/>
      <c r="BG89" s="205"/>
      <c r="BH89" s="205"/>
      <c r="BI89" s="205"/>
      <c r="BJ89" s="205"/>
      <c r="BK89" s="205"/>
      <c r="BL89" s="205"/>
      <c r="BM89" s="205"/>
      <c r="BN89" s="205"/>
      <c r="BO89" s="205"/>
      <c r="BP89" s="205"/>
      <c r="BQ89" s="205"/>
      <c r="BR89" s="205"/>
      <c r="BS89" s="205"/>
      <c r="BT89" s="205"/>
      <c r="BU89" s="205"/>
      <c r="BV89" s="205"/>
      <c r="BW89" s="205"/>
      <c r="BX89" s="205"/>
      <c r="BY89" s="205"/>
      <c r="BZ89" s="205"/>
      <c r="CA89" s="205"/>
      <c r="CB89" s="205"/>
      <c r="CC89" s="205"/>
      <c r="CD89" s="205"/>
      <c r="CE89" s="205"/>
      <c r="CF89" s="205"/>
      <c r="CG89" s="205"/>
      <c r="CH89" s="205"/>
      <c r="CI89" s="205"/>
      <c r="CJ89" s="205"/>
      <c r="CK89" s="205"/>
      <c r="CL89" s="205"/>
      <c r="CM89" s="205"/>
      <c r="CN89" s="205"/>
      <c r="CO89" s="205"/>
      <c r="CP89" s="205"/>
      <c r="CQ89" s="205"/>
      <c r="CR89" s="205"/>
      <c r="CS89" s="205"/>
      <c r="CT89" s="205"/>
      <c r="CU89" s="205"/>
      <c r="CV89" s="205"/>
      <c r="CW89" s="205"/>
      <c r="CX89" s="205"/>
      <c r="CY89" s="205"/>
      <c r="CZ89" s="205"/>
      <c r="DA89" s="205"/>
      <c r="DB89" s="205"/>
      <c r="DC89" s="205"/>
      <c r="DD89" s="205"/>
      <c r="DE89" s="205"/>
      <c r="DF89" s="205"/>
      <c r="DG89" s="205"/>
      <c r="DH89" s="205"/>
      <c r="DI89" s="205"/>
      <c r="DJ89" s="205"/>
      <c r="DK89" s="205"/>
      <c r="DL89" s="205"/>
      <c r="DM89" s="205"/>
      <c r="DN89" s="205"/>
      <c r="DO89" s="205"/>
      <c r="DP89" s="205"/>
      <c r="DQ89" s="205"/>
      <c r="DR89" s="205"/>
      <c r="DS89" s="205"/>
      <c r="DT89" s="205"/>
      <c r="DU89" s="205"/>
      <c r="DV89" s="205"/>
      <c r="DW89" s="205"/>
      <c r="DX89" s="205"/>
      <c r="DY89" s="205"/>
      <c r="DZ89" s="205"/>
      <c r="EA89" s="205"/>
      <c r="EB89" s="205"/>
      <c r="EC89" s="205"/>
      <c r="ED89" s="205"/>
      <c r="EE89" s="205"/>
      <c r="EF89" s="205"/>
      <c r="EG89" s="205"/>
      <c r="EH89" s="205"/>
      <c r="EI89" s="205"/>
      <c r="EJ89" s="205"/>
      <c r="EK89" s="205"/>
      <c r="EL89" s="205"/>
      <c r="EM89" s="205"/>
      <c r="EN89" s="205"/>
      <c r="EO89" s="205"/>
      <c r="EP89" s="205"/>
      <c r="EQ89" s="205"/>
      <c r="ER89" s="205"/>
      <c r="ES89" s="205"/>
      <c r="ET89" s="205"/>
      <c r="EU89" s="205"/>
      <c r="EV89" s="205"/>
      <c r="EW89" s="205"/>
      <c r="EX89" s="205"/>
      <c r="EY89" s="205"/>
      <c r="EZ89" s="205"/>
      <c r="FA89" s="205"/>
      <c r="FB89" s="205"/>
      <c r="FC89" s="205"/>
      <c r="FD89" s="205"/>
      <c r="FE89" s="205"/>
      <c r="FF89" s="205"/>
      <c r="FG89" s="205"/>
      <c r="FH89" s="205"/>
      <c r="FI89" s="205"/>
      <c r="FJ89" s="205"/>
      <c r="FK89" s="205"/>
      <c r="FL89" s="205"/>
      <c r="FM89" s="205"/>
    </row>
    <row r="90" spans="1:169" s="206" customFormat="1" x14ac:dyDescent="0.3">
      <c r="A90" s="203"/>
      <c r="B90" s="203"/>
      <c r="C90" s="203"/>
      <c r="D90" s="203"/>
      <c r="E90" s="203"/>
      <c r="F90" s="203"/>
      <c r="G90" s="203"/>
      <c r="H90" s="203"/>
      <c r="I90" s="205"/>
      <c r="J90" s="462"/>
      <c r="K90" s="212" t="s">
        <v>189</v>
      </c>
      <c r="L90" s="213">
        <f>STDEV(L60:L63)/SQRT(4)</f>
        <v>0</v>
      </c>
      <c r="M90" s="213">
        <f t="shared" ref="M90:AG90" si="24">STDEV(M60:M63)/SQRT(4)</f>
        <v>1.8484227510682361</v>
      </c>
      <c r="N90" s="213">
        <f t="shared" si="24"/>
        <v>3.3509948771471834</v>
      </c>
      <c r="O90" s="213">
        <f t="shared" si="24"/>
        <v>1.7017148213885114</v>
      </c>
      <c r="P90" s="213">
        <f t="shared" si="24"/>
        <v>6.4096281743431369</v>
      </c>
      <c r="Q90" s="213">
        <f t="shared" si="24"/>
        <v>13.507682998945457</v>
      </c>
      <c r="R90" s="213">
        <f t="shared" si="24"/>
        <v>0.12179217270963405</v>
      </c>
      <c r="S90" s="213">
        <f t="shared" si="24"/>
        <v>1.7399113962115038E-2</v>
      </c>
      <c r="T90" s="213">
        <f t="shared" si="24"/>
        <v>7.4999999999999983E-2</v>
      </c>
      <c r="U90" s="213">
        <f t="shared" si="24"/>
        <v>4.787135538781697E-2</v>
      </c>
      <c r="V90" s="213">
        <f t="shared" si="24"/>
        <v>2.738612787525815E-2</v>
      </c>
      <c r="W90" s="213">
        <f t="shared" si="24"/>
        <v>0.78991033246397258</v>
      </c>
      <c r="X90" s="213">
        <f t="shared" si="24"/>
        <v>0.59641987447323219</v>
      </c>
      <c r="Y90" s="213">
        <f t="shared" si="24"/>
        <v>7.7082207198980665E-2</v>
      </c>
      <c r="Z90" s="213">
        <f t="shared" si="24"/>
        <v>4.4417526570787935E-3</v>
      </c>
      <c r="AA90" s="213">
        <f t="shared" si="24"/>
        <v>0.43172136075637274</v>
      </c>
      <c r="AB90" s="213">
        <f t="shared" si="24"/>
        <v>5.5883062430996652E-2</v>
      </c>
      <c r="AC90" s="213">
        <f t="shared" si="24"/>
        <v>2.393567769390845E-2</v>
      </c>
      <c r="AD90" s="213">
        <f t="shared" si="24"/>
        <v>1.1902380714238084E-2</v>
      </c>
      <c r="AE90" s="213">
        <f t="shared" si="24"/>
        <v>8.2563107176672229E-2</v>
      </c>
      <c r="AF90" s="213">
        <f t="shared" si="24"/>
        <v>4.6278144589716123E-2</v>
      </c>
      <c r="AG90" s="213">
        <f t="shared" si="24"/>
        <v>2.6417718170450155</v>
      </c>
      <c r="AH90" s="214"/>
      <c r="AI90" s="205"/>
      <c r="AJ90" s="205"/>
      <c r="AK90" s="205"/>
      <c r="AL90" s="205"/>
      <c r="AM90" s="205"/>
      <c r="AN90" s="205"/>
      <c r="AO90" s="205"/>
      <c r="AP90" s="205"/>
      <c r="AQ90" s="205"/>
      <c r="AR90" s="205"/>
      <c r="AS90" s="205"/>
      <c r="AT90" s="205"/>
      <c r="AU90" s="205"/>
      <c r="AV90" s="205"/>
      <c r="AW90" s="205"/>
      <c r="AX90" s="205"/>
      <c r="AY90" s="205"/>
      <c r="AZ90" s="205"/>
      <c r="BA90" s="205"/>
      <c r="BB90" s="205"/>
      <c r="BC90" s="205"/>
      <c r="BD90" s="205"/>
      <c r="BE90" s="205"/>
      <c r="BF90" s="205"/>
      <c r="BG90" s="205"/>
      <c r="BH90" s="205"/>
      <c r="BI90" s="205"/>
      <c r="BJ90" s="205"/>
      <c r="BK90" s="205"/>
      <c r="BL90" s="205"/>
      <c r="BM90" s="205"/>
      <c r="BN90" s="205"/>
      <c r="BO90" s="205"/>
      <c r="BP90" s="205"/>
      <c r="BQ90" s="205"/>
      <c r="BR90" s="205"/>
      <c r="BS90" s="205"/>
      <c r="BT90" s="205"/>
      <c r="BU90" s="205"/>
      <c r="BV90" s="205"/>
      <c r="BW90" s="205"/>
      <c r="BX90" s="205"/>
      <c r="BY90" s="205"/>
      <c r="BZ90" s="205"/>
      <c r="CA90" s="205"/>
      <c r="CB90" s="205"/>
      <c r="CC90" s="205"/>
      <c r="CD90" s="205"/>
      <c r="CE90" s="205"/>
      <c r="CF90" s="205"/>
      <c r="CG90" s="205"/>
      <c r="CH90" s="205"/>
      <c r="CI90" s="205"/>
      <c r="CJ90" s="205"/>
      <c r="CK90" s="205"/>
      <c r="CL90" s="205"/>
      <c r="CM90" s="205"/>
      <c r="CN90" s="205"/>
      <c r="CO90" s="205"/>
      <c r="CP90" s="205"/>
      <c r="CQ90" s="205"/>
      <c r="CR90" s="205"/>
      <c r="CS90" s="205"/>
      <c r="CT90" s="205"/>
      <c r="CU90" s="205"/>
      <c r="CV90" s="205"/>
      <c r="CW90" s="205"/>
      <c r="CX90" s="205"/>
      <c r="CY90" s="205"/>
      <c r="CZ90" s="205"/>
      <c r="DA90" s="205"/>
      <c r="DB90" s="205"/>
      <c r="DC90" s="205"/>
      <c r="DD90" s="205"/>
      <c r="DE90" s="205"/>
      <c r="DF90" s="205"/>
      <c r="DG90" s="205"/>
      <c r="DH90" s="205"/>
      <c r="DI90" s="205"/>
      <c r="DJ90" s="205"/>
      <c r="DK90" s="205"/>
      <c r="DL90" s="205"/>
      <c r="DM90" s="205"/>
      <c r="DN90" s="205"/>
      <c r="DO90" s="205"/>
      <c r="DP90" s="205"/>
      <c r="DQ90" s="205"/>
      <c r="DR90" s="205"/>
      <c r="DS90" s="205"/>
      <c r="DT90" s="205"/>
      <c r="DU90" s="205"/>
      <c r="DV90" s="205"/>
      <c r="DW90" s="205"/>
      <c r="DX90" s="205"/>
      <c r="DY90" s="205"/>
      <c r="DZ90" s="205"/>
      <c r="EA90" s="205"/>
      <c r="EB90" s="205"/>
      <c r="EC90" s="205"/>
      <c r="ED90" s="205"/>
      <c r="EE90" s="205"/>
      <c r="EF90" s="205"/>
      <c r="EG90" s="205"/>
      <c r="EH90" s="205"/>
      <c r="EI90" s="205"/>
      <c r="EJ90" s="205"/>
      <c r="EK90" s="205"/>
      <c r="EL90" s="205"/>
      <c r="EM90" s="205"/>
      <c r="EN90" s="205"/>
      <c r="EO90" s="205"/>
      <c r="EP90" s="205"/>
      <c r="EQ90" s="205"/>
      <c r="ER90" s="205"/>
      <c r="ES90" s="205"/>
      <c r="ET90" s="205"/>
      <c r="EU90" s="205"/>
      <c r="EV90" s="205"/>
      <c r="EW90" s="205"/>
      <c r="EX90" s="205"/>
      <c r="EY90" s="205"/>
      <c r="EZ90" s="205"/>
      <c r="FA90" s="205"/>
      <c r="FB90" s="205"/>
      <c r="FC90" s="205"/>
      <c r="FD90" s="205"/>
      <c r="FE90" s="205"/>
      <c r="FF90" s="205"/>
      <c r="FG90" s="205"/>
      <c r="FH90" s="205"/>
      <c r="FI90" s="205"/>
      <c r="FJ90" s="205"/>
      <c r="FK90" s="205"/>
      <c r="FL90" s="205"/>
      <c r="FM90" s="205"/>
    </row>
    <row r="91" spans="1:169" s="206" customFormat="1" x14ac:dyDescent="0.3">
      <c r="A91" s="203"/>
      <c r="B91" s="203"/>
      <c r="C91" s="203"/>
      <c r="D91" s="203"/>
      <c r="E91" s="203"/>
      <c r="F91" s="203"/>
      <c r="G91" s="203"/>
      <c r="H91" s="203"/>
      <c r="I91" s="203"/>
      <c r="J91" s="205"/>
      <c r="K91" s="205"/>
      <c r="L91" s="205"/>
      <c r="M91" s="205"/>
      <c r="N91" s="205"/>
      <c r="O91" s="205"/>
      <c r="P91" s="205"/>
      <c r="Q91" s="205"/>
      <c r="R91" s="205"/>
      <c r="S91" s="205"/>
      <c r="T91" s="205"/>
      <c r="U91" s="205"/>
      <c r="V91" s="205"/>
      <c r="W91" s="205"/>
      <c r="X91" s="205"/>
      <c r="Y91" s="205"/>
      <c r="Z91" s="205"/>
      <c r="AA91" s="205"/>
      <c r="AB91" s="205"/>
      <c r="AC91" s="205"/>
      <c r="AD91" s="205"/>
      <c r="AE91" s="205"/>
      <c r="AF91" s="205"/>
      <c r="AG91" s="205"/>
      <c r="AH91" s="205"/>
      <c r="AI91" s="205"/>
      <c r="AJ91" s="205"/>
      <c r="AK91" s="205"/>
      <c r="AL91" s="205"/>
      <c r="AM91" s="205"/>
      <c r="AN91" s="205"/>
      <c r="AO91" s="205"/>
      <c r="AP91" s="205"/>
      <c r="AQ91" s="205"/>
      <c r="AR91" s="205"/>
      <c r="AS91" s="205"/>
      <c r="AT91" s="205"/>
      <c r="AU91" s="205"/>
      <c r="AV91" s="205"/>
      <c r="AW91" s="205"/>
      <c r="AX91" s="205"/>
      <c r="AY91" s="205"/>
      <c r="AZ91" s="205"/>
      <c r="BA91" s="205"/>
      <c r="BB91" s="205"/>
      <c r="BC91" s="205"/>
      <c r="BD91" s="205"/>
      <c r="BE91" s="205"/>
      <c r="BF91" s="205"/>
      <c r="BG91" s="205"/>
      <c r="BH91" s="205"/>
      <c r="BI91" s="205"/>
      <c r="BJ91" s="205"/>
      <c r="BK91" s="205"/>
      <c r="BL91" s="205"/>
      <c r="BM91" s="205"/>
      <c r="BN91" s="205"/>
      <c r="BO91" s="205"/>
      <c r="BP91" s="205"/>
      <c r="BQ91" s="205"/>
      <c r="BR91" s="205"/>
      <c r="BS91" s="205"/>
      <c r="BT91" s="205"/>
      <c r="BU91" s="205"/>
      <c r="BV91" s="205"/>
      <c r="BW91" s="205"/>
      <c r="BX91" s="205"/>
      <c r="BY91" s="205"/>
      <c r="BZ91" s="205"/>
      <c r="CA91" s="205"/>
      <c r="CB91" s="205"/>
      <c r="CC91" s="205"/>
      <c r="CD91" s="205"/>
      <c r="CE91" s="205"/>
      <c r="CF91" s="205"/>
      <c r="CG91" s="205"/>
      <c r="CH91" s="205"/>
      <c r="CI91" s="205"/>
      <c r="CJ91" s="205"/>
      <c r="CK91" s="205"/>
      <c r="CL91" s="205"/>
      <c r="CM91" s="205"/>
      <c r="CN91" s="205"/>
      <c r="CO91" s="205"/>
      <c r="CP91" s="205"/>
      <c r="CQ91" s="205"/>
      <c r="CR91" s="205"/>
      <c r="CS91" s="205"/>
      <c r="CT91" s="205"/>
      <c r="CU91" s="205"/>
      <c r="CV91" s="205"/>
      <c r="CW91" s="205"/>
      <c r="CX91" s="205"/>
      <c r="CY91" s="205"/>
      <c r="CZ91" s="205"/>
      <c r="DA91" s="205"/>
      <c r="DB91" s="205"/>
      <c r="DC91" s="205"/>
      <c r="DD91" s="205"/>
      <c r="DE91" s="205"/>
      <c r="DF91" s="205"/>
      <c r="DG91" s="205"/>
      <c r="DH91" s="205"/>
      <c r="DI91" s="205"/>
      <c r="DJ91" s="205"/>
      <c r="DK91" s="205"/>
      <c r="DL91" s="205"/>
      <c r="DM91" s="205"/>
      <c r="DN91" s="205"/>
      <c r="DO91" s="205"/>
      <c r="DP91" s="205"/>
      <c r="DQ91" s="205"/>
      <c r="DR91" s="205"/>
      <c r="DS91" s="205"/>
      <c r="DT91" s="205"/>
      <c r="DU91" s="205"/>
      <c r="DV91" s="205"/>
      <c r="DW91" s="205"/>
      <c r="DX91" s="205"/>
      <c r="DY91" s="205"/>
      <c r="DZ91" s="205"/>
      <c r="EA91" s="205"/>
      <c r="EB91" s="205"/>
      <c r="EC91" s="205"/>
      <c r="ED91" s="205"/>
      <c r="EE91" s="205"/>
      <c r="EF91" s="205"/>
      <c r="EG91" s="205"/>
      <c r="EH91" s="205"/>
      <c r="EI91" s="205"/>
      <c r="EJ91" s="205"/>
      <c r="EK91" s="205"/>
      <c r="EL91" s="205"/>
      <c r="EM91" s="205"/>
      <c r="EN91" s="205"/>
      <c r="EO91" s="205"/>
      <c r="EP91" s="205"/>
      <c r="EQ91" s="205"/>
      <c r="ER91" s="205"/>
      <c r="ES91" s="205"/>
      <c r="ET91" s="205"/>
      <c r="EU91" s="205"/>
      <c r="EV91" s="205"/>
      <c r="EW91" s="205"/>
      <c r="EX91" s="205"/>
      <c r="EY91" s="205"/>
      <c r="EZ91" s="205"/>
      <c r="FA91" s="205"/>
      <c r="FB91" s="205"/>
      <c r="FC91" s="205"/>
      <c r="FD91" s="205"/>
      <c r="FE91" s="205"/>
      <c r="FF91" s="205"/>
      <c r="FG91" s="205"/>
      <c r="FH91" s="205"/>
      <c r="FI91" s="205"/>
      <c r="FJ91" s="205"/>
      <c r="FK91" s="205"/>
      <c r="FL91" s="205"/>
      <c r="FM91" s="205"/>
    </row>
    <row r="92" spans="1:169" s="206" customFormat="1" x14ac:dyDescent="0.3">
      <c r="A92" s="203"/>
      <c r="B92" s="203"/>
      <c r="C92" s="203"/>
      <c r="D92" s="203"/>
      <c r="E92" s="203"/>
      <c r="F92" s="203"/>
      <c r="G92" s="203"/>
      <c r="H92" s="203"/>
      <c r="I92" s="203"/>
      <c r="J92" s="205"/>
      <c r="K92" s="205"/>
      <c r="L92" s="205"/>
      <c r="M92" s="205"/>
      <c r="N92" s="205"/>
      <c r="O92" s="205"/>
      <c r="P92" s="205"/>
      <c r="Q92" s="205"/>
      <c r="R92" s="205"/>
      <c r="S92" s="205"/>
      <c r="T92" s="205"/>
      <c r="U92" s="205"/>
      <c r="V92" s="205"/>
      <c r="W92" s="205"/>
      <c r="X92" s="205"/>
      <c r="Y92" s="205"/>
      <c r="Z92" s="205"/>
      <c r="AA92" s="205"/>
      <c r="AB92" s="205"/>
      <c r="AC92" s="205"/>
      <c r="AD92" s="205"/>
      <c r="AE92" s="205"/>
      <c r="AF92" s="205"/>
      <c r="AG92" s="205"/>
      <c r="AH92" s="205"/>
      <c r="AI92" s="205"/>
      <c r="AJ92" s="205"/>
      <c r="AK92" s="205"/>
      <c r="AL92" s="205"/>
      <c r="AM92" s="205"/>
      <c r="AN92" s="205"/>
      <c r="AO92" s="205"/>
      <c r="AP92" s="205"/>
      <c r="AQ92" s="205"/>
      <c r="AR92" s="205"/>
      <c r="AS92" s="205"/>
      <c r="AT92" s="205"/>
      <c r="AU92" s="205"/>
      <c r="AV92" s="205"/>
      <c r="AW92" s="205"/>
      <c r="AX92" s="205"/>
      <c r="AY92" s="205"/>
      <c r="AZ92" s="205"/>
      <c r="BA92" s="205"/>
      <c r="BB92" s="205"/>
      <c r="BC92" s="205"/>
      <c r="BD92" s="205"/>
      <c r="BE92" s="205"/>
      <c r="BF92" s="205"/>
      <c r="BG92" s="205"/>
      <c r="BH92" s="205"/>
      <c r="BI92" s="205"/>
      <c r="BJ92" s="205"/>
      <c r="BK92" s="205"/>
      <c r="BL92" s="205"/>
      <c r="BM92" s="205"/>
      <c r="BN92" s="205"/>
      <c r="BO92" s="205"/>
      <c r="BP92" s="205"/>
      <c r="BQ92" s="205"/>
      <c r="BR92" s="205"/>
      <c r="BS92" s="205"/>
      <c r="BT92" s="205"/>
      <c r="BU92" s="205"/>
      <c r="BV92" s="205"/>
      <c r="BW92" s="205"/>
      <c r="BX92" s="205"/>
      <c r="BY92" s="205"/>
      <c r="BZ92" s="205"/>
      <c r="CA92" s="205"/>
      <c r="CB92" s="205"/>
      <c r="CC92" s="205"/>
      <c r="CD92" s="205"/>
      <c r="CE92" s="205"/>
      <c r="CF92" s="205"/>
      <c r="CG92" s="205"/>
      <c r="CH92" s="205"/>
      <c r="CI92" s="205"/>
      <c r="CJ92" s="205"/>
      <c r="CK92" s="205"/>
      <c r="CL92" s="205"/>
      <c r="CM92" s="205"/>
      <c r="CN92" s="205"/>
      <c r="CO92" s="205"/>
      <c r="CP92" s="205"/>
      <c r="CQ92" s="205"/>
      <c r="CR92" s="205"/>
      <c r="CS92" s="205"/>
      <c r="CT92" s="205"/>
      <c r="CU92" s="205"/>
      <c r="CV92" s="205"/>
      <c r="CW92" s="205"/>
      <c r="CX92" s="205"/>
      <c r="CY92" s="205"/>
      <c r="CZ92" s="205"/>
      <c r="DA92" s="205"/>
      <c r="DB92" s="205"/>
      <c r="DC92" s="205"/>
      <c r="DD92" s="205"/>
      <c r="DE92" s="205"/>
      <c r="DF92" s="205"/>
      <c r="DG92" s="205"/>
      <c r="DH92" s="205"/>
      <c r="DI92" s="205"/>
      <c r="DJ92" s="205"/>
      <c r="DK92" s="205"/>
      <c r="DL92" s="205"/>
      <c r="DM92" s="205"/>
      <c r="DN92" s="205"/>
      <c r="DO92" s="205"/>
      <c r="DP92" s="205"/>
      <c r="DQ92" s="205"/>
      <c r="DR92" s="205"/>
      <c r="DS92" s="205"/>
      <c r="DT92" s="205"/>
      <c r="DU92" s="205"/>
      <c r="DV92" s="205"/>
      <c r="DW92" s="205"/>
      <c r="DX92" s="205"/>
      <c r="DY92" s="205"/>
      <c r="DZ92" s="205"/>
      <c r="EA92" s="205"/>
      <c r="EB92" s="205"/>
      <c r="EC92" s="205"/>
      <c r="ED92" s="205"/>
      <c r="EE92" s="205"/>
      <c r="EF92" s="205"/>
      <c r="EG92" s="205"/>
      <c r="EH92" s="205"/>
      <c r="EI92" s="205"/>
      <c r="EJ92" s="205"/>
      <c r="EK92" s="205"/>
      <c r="EL92" s="205"/>
      <c r="EM92" s="205"/>
      <c r="EN92" s="205"/>
      <c r="EO92" s="205"/>
      <c r="EP92" s="205"/>
      <c r="EQ92" s="205"/>
      <c r="ER92" s="205"/>
      <c r="ES92" s="205"/>
      <c r="ET92" s="205"/>
      <c r="EU92" s="205"/>
      <c r="EV92" s="205"/>
      <c r="EW92" s="205"/>
      <c r="EX92" s="205"/>
      <c r="EY92" s="205"/>
      <c r="EZ92" s="205"/>
      <c r="FA92" s="205"/>
      <c r="FB92" s="205"/>
      <c r="FC92" s="205"/>
      <c r="FD92" s="205"/>
      <c r="FE92" s="205"/>
      <c r="FF92" s="205"/>
      <c r="FG92" s="205"/>
      <c r="FH92" s="205"/>
      <c r="FI92" s="205"/>
      <c r="FJ92" s="205"/>
      <c r="FK92" s="205"/>
      <c r="FL92" s="205"/>
      <c r="FM92" s="205"/>
    </row>
    <row r="93" spans="1:169" s="206" customFormat="1" x14ac:dyDescent="0.3">
      <c r="A93" s="203"/>
      <c r="B93" s="203"/>
      <c r="C93" s="203"/>
      <c r="D93" s="203"/>
      <c r="E93" s="203"/>
      <c r="F93" s="203"/>
      <c r="G93" s="203"/>
      <c r="H93" s="203"/>
      <c r="I93" s="203"/>
      <c r="J93" s="205"/>
      <c r="K93" s="205"/>
      <c r="L93" s="205"/>
      <c r="M93" s="205"/>
      <c r="N93" s="205"/>
      <c r="O93" s="205"/>
      <c r="P93" s="205"/>
      <c r="Q93" s="205"/>
      <c r="R93" s="205"/>
      <c r="S93" s="205"/>
      <c r="T93" s="205"/>
      <c r="U93" s="205"/>
      <c r="V93" s="205"/>
      <c r="W93" s="205"/>
      <c r="X93" s="205"/>
      <c r="Y93" s="205"/>
      <c r="Z93" s="205"/>
      <c r="AA93" s="205"/>
      <c r="AB93" s="205"/>
      <c r="AC93" s="205"/>
      <c r="AD93" s="205"/>
      <c r="AE93" s="205"/>
      <c r="AF93" s="205"/>
      <c r="AG93" s="205"/>
      <c r="AH93" s="205"/>
      <c r="AI93" s="205"/>
      <c r="AJ93" s="205"/>
      <c r="AK93" s="205"/>
      <c r="AL93" s="205"/>
      <c r="AM93" s="205"/>
      <c r="AN93" s="205"/>
      <c r="AO93" s="205"/>
      <c r="AP93" s="205"/>
      <c r="AQ93" s="205"/>
      <c r="AR93" s="205"/>
      <c r="AS93" s="205"/>
      <c r="AT93" s="205"/>
      <c r="AU93" s="205"/>
      <c r="AV93" s="205"/>
      <c r="AW93" s="205"/>
      <c r="AX93" s="205"/>
      <c r="AY93" s="205"/>
      <c r="AZ93" s="205"/>
      <c r="BA93" s="205"/>
      <c r="BB93" s="205"/>
      <c r="BC93" s="205"/>
      <c r="BD93" s="205"/>
      <c r="BE93" s="205"/>
      <c r="BF93" s="205"/>
      <c r="BG93" s="205"/>
      <c r="BH93" s="205"/>
      <c r="BI93" s="205"/>
      <c r="BJ93" s="205"/>
      <c r="BK93" s="205"/>
      <c r="BL93" s="205"/>
      <c r="BM93" s="205"/>
      <c r="BN93" s="205"/>
      <c r="BO93" s="205"/>
      <c r="BP93" s="205"/>
      <c r="BQ93" s="205"/>
      <c r="BR93" s="205"/>
      <c r="BS93" s="205"/>
      <c r="BT93" s="205"/>
      <c r="BU93" s="205"/>
      <c r="BV93" s="205"/>
      <c r="BW93" s="205"/>
      <c r="BX93" s="205"/>
      <c r="BY93" s="205"/>
      <c r="BZ93" s="205"/>
      <c r="CA93" s="205"/>
      <c r="CB93" s="205"/>
      <c r="CC93" s="205"/>
      <c r="CD93" s="205"/>
      <c r="CE93" s="205"/>
      <c r="CF93" s="205"/>
      <c r="CG93" s="205"/>
      <c r="CH93" s="205"/>
      <c r="CI93" s="205"/>
      <c r="CJ93" s="205"/>
      <c r="CK93" s="205"/>
      <c r="CL93" s="205"/>
      <c r="CM93" s="205"/>
      <c r="CN93" s="205"/>
      <c r="CO93" s="205"/>
      <c r="CP93" s="205"/>
      <c r="CQ93" s="205"/>
      <c r="CR93" s="205"/>
      <c r="CS93" s="205"/>
      <c r="CT93" s="205"/>
      <c r="CU93" s="205"/>
      <c r="CV93" s="205"/>
      <c r="CW93" s="205"/>
      <c r="CX93" s="205"/>
      <c r="CY93" s="205"/>
      <c r="CZ93" s="205"/>
      <c r="DA93" s="205"/>
      <c r="DB93" s="205"/>
      <c r="DC93" s="205"/>
      <c r="DD93" s="205"/>
      <c r="DE93" s="205"/>
      <c r="DF93" s="205"/>
      <c r="DG93" s="205"/>
      <c r="DH93" s="205"/>
      <c r="DI93" s="205"/>
      <c r="DJ93" s="205"/>
      <c r="DK93" s="205"/>
      <c r="DL93" s="205"/>
      <c r="DM93" s="205"/>
      <c r="DN93" s="205"/>
      <c r="DO93" s="205"/>
      <c r="DP93" s="205"/>
      <c r="DQ93" s="205"/>
      <c r="DR93" s="205"/>
      <c r="DS93" s="205"/>
      <c r="DT93" s="205"/>
      <c r="DU93" s="205"/>
      <c r="DV93" s="205"/>
      <c r="DW93" s="205"/>
      <c r="DX93" s="205"/>
      <c r="DY93" s="205"/>
      <c r="DZ93" s="205"/>
      <c r="EA93" s="205"/>
      <c r="EB93" s="205"/>
      <c r="EC93" s="205"/>
      <c r="ED93" s="205"/>
      <c r="EE93" s="205"/>
      <c r="EF93" s="205"/>
      <c r="EG93" s="205"/>
      <c r="EH93" s="205"/>
      <c r="EI93" s="205"/>
      <c r="EJ93" s="205"/>
      <c r="EK93" s="205"/>
      <c r="EL93" s="205"/>
      <c r="EM93" s="205"/>
      <c r="EN93" s="205"/>
      <c r="EO93" s="205"/>
      <c r="EP93" s="205"/>
      <c r="EQ93" s="205"/>
      <c r="ER93" s="205"/>
      <c r="ES93" s="205"/>
      <c r="ET93" s="205"/>
      <c r="EU93" s="205"/>
      <c r="EV93" s="205"/>
      <c r="EW93" s="205"/>
      <c r="EX93" s="205"/>
      <c r="EY93" s="205"/>
      <c r="EZ93" s="205"/>
      <c r="FA93" s="205"/>
      <c r="FB93" s="205"/>
      <c r="FC93" s="205"/>
      <c r="FD93" s="205"/>
      <c r="FE93" s="205"/>
      <c r="FF93" s="205"/>
      <c r="FG93" s="205"/>
      <c r="FH93" s="205"/>
      <c r="FI93" s="205"/>
      <c r="FJ93" s="205"/>
      <c r="FK93" s="205"/>
      <c r="FL93" s="205"/>
      <c r="FM93" s="205"/>
    </row>
    <row r="94" spans="1:169" s="206" customFormat="1" x14ac:dyDescent="0.3">
      <c r="A94" s="203"/>
      <c r="B94" s="203"/>
      <c r="C94" s="203"/>
      <c r="D94" s="203"/>
      <c r="E94" s="203"/>
      <c r="F94" s="203"/>
      <c r="G94" s="203"/>
      <c r="H94" s="203"/>
      <c r="I94" s="203"/>
      <c r="J94" s="205"/>
      <c r="K94" s="205"/>
      <c r="L94" s="205"/>
      <c r="M94" s="205"/>
      <c r="N94" s="205"/>
      <c r="O94" s="205"/>
      <c r="P94" s="205"/>
      <c r="Q94" s="205"/>
      <c r="R94" s="205"/>
      <c r="S94" s="205"/>
      <c r="T94" s="205"/>
      <c r="U94" s="205"/>
      <c r="V94" s="205"/>
      <c r="W94" s="205"/>
      <c r="X94" s="205"/>
      <c r="Y94" s="205"/>
      <c r="Z94" s="205"/>
      <c r="AA94" s="205"/>
      <c r="AB94" s="205"/>
      <c r="AC94" s="205"/>
      <c r="AD94" s="205"/>
      <c r="AE94" s="205"/>
      <c r="AF94" s="205"/>
      <c r="AG94" s="205"/>
      <c r="AH94" s="205"/>
      <c r="AI94" s="205"/>
      <c r="AJ94" s="205"/>
      <c r="AK94" s="205"/>
      <c r="AL94" s="205"/>
      <c r="AM94" s="205"/>
      <c r="AN94" s="205"/>
      <c r="AO94" s="205"/>
      <c r="AP94" s="205"/>
      <c r="AQ94" s="205"/>
      <c r="AR94" s="205"/>
      <c r="AS94" s="205"/>
      <c r="AT94" s="205"/>
      <c r="AU94" s="205"/>
      <c r="AV94" s="205"/>
      <c r="AW94" s="205"/>
      <c r="AX94" s="205"/>
      <c r="AY94" s="205"/>
      <c r="AZ94" s="205"/>
      <c r="BA94" s="205"/>
      <c r="BB94" s="205"/>
      <c r="BC94" s="205"/>
      <c r="BD94" s="205"/>
      <c r="BE94" s="205"/>
      <c r="BF94" s="205"/>
      <c r="BG94" s="205"/>
      <c r="BH94" s="205"/>
      <c r="BI94" s="205"/>
      <c r="BJ94" s="205"/>
      <c r="BK94" s="205"/>
      <c r="BL94" s="205"/>
      <c r="BM94" s="205"/>
      <c r="BN94" s="205"/>
      <c r="BO94" s="205"/>
      <c r="BP94" s="205"/>
      <c r="BQ94" s="205"/>
      <c r="BR94" s="205"/>
      <c r="BS94" s="205"/>
      <c r="BT94" s="205"/>
      <c r="BU94" s="205"/>
      <c r="BV94" s="205"/>
      <c r="BW94" s="205"/>
      <c r="BX94" s="205"/>
      <c r="BY94" s="205"/>
      <c r="BZ94" s="205"/>
      <c r="CA94" s="205"/>
      <c r="CB94" s="205"/>
      <c r="CC94" s="205"/>
      <c r="CD94" s="205"/>
      <c r="CE94" s="205"/>
      <c r="CF94" s="205"/>
      <c r="CG94" s="205"/>
      <c r="CH94" s="205"/>
      <c r="CI94" s="205"/>
      <c r="CJ94" s="205"/>
      <c r="CK94" s="205"/>
      <c r="CL94" s="205"/>
      <c r="CM94" s="205"/>
      <c r="CN94" s="205"/>
      <c r="CO94" s="205"/>
      <c r="CP94" s="205"/>
      <c r="CQ94" s="205"/>
      <c r="CR94" s="205"/>
      <c r="CS94" s="205"/>
      <c r="CT94" s="205"/>
      <c r="CU94" s="205"/>
      <c r="CV94" s="205"/>
      <c r="CW94" s="205"/>
      <c r="CX94" s="205"/>
      <c r="CY94" s="205"/>
      <c r="CZ94" s="205"/>
      <c r="DA94" s="205"/>
      <c r="DB94" s="205"/>
      <c r="DC94" s="205"/>
      <c r="DD94" s="205"/>
      <c r="DE94" s="205"/>
      <c r="DF94" s="205"/>
      <c r="DG94" s="205"/>
      <c r="DH94" s="205"/>
      <c r="DI94" s="205"/>
      <c r="DJ94" s="205"/>
      <c r="DK94" s="205"/>
      <c r="DL94" s="205"/>
      <c r="DM94" s="205"/>
      <c r="DN94" s="205"/>
      <c r="DO94" s="205"/>
      <c r="DP94" s="205"/>
      <c r="DQ94" s="205"/>
      <c r="DR94" s="205"/>
      <c r="DS94" s="205"/>
      <c r="DT94" s="205"/>
      <c r="DU94" s="205"/>
      <c r="DV94" s="205"/>
      <c r="DW94" s="205"/>
      <c r="DX94" s="205"/>
      <c r="DY94" s="205"/>
      <c r="DZ94" s="205"/>
      <c r="EA94" s="205"/>
      <c r="EB94" s="205"/>
      <c r="EC94" s="205"/>
      <c r="ED94" s="205"/>
      <c r="EE94" s="205"/>
      <c r="EF94" s="205"/>
      <c r="EG94" s="205"/>
      <c r="EH94" s="205"/>
      <c r="EI94" s="205"/>
      <c r="EJ94" s="205"/>
      <c r="EK94" s="205"/>
      <c r="EL94" s="205"/>
      <c r="EM94" s="205"/>
      <c r="EN94" s="205"/>
      <c r="EO94" s="205"/>
      <c r="EP94" s="205"/>
      <c r="EQ94" s="205"/>
      <c r="ER94" s="205"/>
      <c r="ES94" s="205"/>
      <c r="ET94" s="205"/>
      <c r="EU94" s="205"/>
      <c r="EV94" s="205"/>
      <c r="EW94" s="205"/>
      <c r="EX94" s="205"/>
      <c r="EY94" s="205"/>
      <c r="EZ94" s="205"/>
      <c r="FA94" s="205"/>
      <c r="FB94" s="205"/>
      <c r="FC94" s="205"/>
      <c r="FD94" s="205"/>
      <c r="FE94" s="205"/>
      <c r="FF94" s="205"/>
      <c r="FG94" s="205"/>
      <c r="FH94" s="205"/>
      <c r="FI94" s="205"/>
      <c r="FJ94" s="205"/>
      <c r="FK94" s="205"/>
      <c r="FL94" s="205"/>
      <c r="FM94" s="205"/>
    </row>
    <row r="95" spans="1:169" s="206" customFormat="1" x14ac:dyDescent="0.3">
      <c r="A95" s="203"/>
      <c r="B95" s="203"/>
      <c r="C95" s="203"/>
      <c r="D95" s="203"/>
      <c r="E95" s="203"/>
      <c r="F95" s="203"/>
      <c r="G95" s="203"/>
      <c r="H95" s="203"/>
      <c r="I95" s="203"/>
      <c r="J95" s="205"/>
      <c r="K95" s="205"/>
      <c r="L95" s="205"/>
      <c r="M95" s="205"/>
      <c r="N95" s="205"/>
      <c r="O95" s="205"/>
      <c r="P95" s="205"/>
      <c r="Q95" s="205"/>
      <c r="R95" s="205"/>
      <c r="S95" s="205"/>
      <c r="T95" s="205"/>
      <c r="U95" s="205"/>
      <c r="V95" s="205"/>
      <c r="W95" s="205"/>
      <c r="X95" s="205"/>
      <c r="Y95" s="205"/>
      <c r="Z95" s="205"/>
      <c r="AA95" s="205"/>
      <c r="AB95" s="205"/>
      <c r="AC95" s="205"/>
      <c r="AD95" s="205"/>
      <c r="AE95" s="205"/>
      <c r="AF95" s="205"/>
      <c r="AG95" s="205"/>
      <c r="AH95" s="205"/>
      <c r="AI95" s="205"/>
      <c r="AJ95" s="205"/>
      <c r="AK95" s="205"/>
      <c r="AL95" s="205"/>
      <c r="AM95" s="205"/>
      <c r="AN95" s="205"/>
      <c r="AO95" s="205"/>
      <c r="AP95" s="205"/>
      <c r="AQ95" s="205"/>
      <c r="AR95" s="205"/>
      <c r="AS95" s="205"/>
      <c r="AT95" s="205"/>
      <c r="AU95" s="205"/>
      <c r="AV95" s="205"/>
      <c r="AW95" s="205"/>
      <c r="AX95" s="205"/>
      <c r="AY95" s="205"/>
      <c r="AZ95" s="205"/>
      <c r="BA95" s="205"/>
      <c r="BB95" s="205"/>
      <c r="BC95" s="205"/>
      <c r="BD95" s="205"/>
      <c r="BE95" s="205"/>
      <c r="BF95" s="205"/>
      <c r="BG95" s="205"/>
      <c r="BH95" s="205"/>
      <c r="BI95" s="205"/>
      <c r="BJ95" s="205"/>
      <c r="BK95" s="205"/>
      <c r="BL95" s="205"/>
      <c r="BM95" s="205"/>
      <c r="BN95" s="205"/>
      <c r="BO95" s="205"/>
      <c r="BP95" s="205"/>
      <c r="BQ95" s="205"/>
      <c r="BR95" s="205"/>
      <c r="BS95" s="205"/>
      <c r="BT95" s="205"/>
      <c r="BU95" s="205"/>
      <c r="BV95" s="205"/>
      <c r="BW95" s="205"/>
      <c r="BX95" s="205"/>
      <c r="BY95" s="205"/>
      <c r="BZ95" s="205"/>
      <c r="CA95" s="205"/>
      <c r="CB95" s="205"/>
      <c r="CC95" s="205"/>
      <c r="CD95" s="205"/>
      <c r="CE95" s="205"/>
      <c r="CF95" s="205"/>
      <c r="CG95" s="205"/>
      <c r="CH95" s="205"/>
      <c r="CI95" s="205"/>
      <c r="CJ95" s="205"/>
      <c r="CK95" s="205"/>
      <c r="CL95" s="205"/>
      <c r="CM95" s="205"/>
      <c r="CN95" s="205"/>
      <c r="CO95" s="205"/>
      <c r="CP95" s="205"/>
      <c r="CQ95" s="205"/>
      <c r="CR95" s="205"/>
      <c r="CS95" s="205"/>
      <c r="CT95" s="205"/>
      <c r="CU95" s="205"/>
      <c r="CV95" s="205"/>
      <c r="CW95" s="205"/>
      <c r="CX95" s="205"/>
      <c r="CY95" s="205"/>
      <c r="CZ95" s="205"/>
      <c r="DA95" s="205"/>
      <c r="DB95" s="205"/>
      <c r="DC95" s="205"/>
      <c r="DD95" s="205"/>
      <c r="DE95" s="205"/>
      <c r="DF95" s="205"/>
      <c r="DG95" s="205"/>
      <c r="DH95" s="205"/>
      <c r="DI95" s="205"/>
      <c r="DJ95" s="205"/>
      <c r="DK95" s="205"/>
      <c r="DL95" s="205"/>
      <c r="DM95" s="205"/>
      <c r="DN95" s="205"/>
      <c r="DO95" s="205"/>
      <c r="DP95" s="205"/>
      <c r="DQ95" s="205"/>
      <c r="DR95" s="205"/>
      <c r="DS95" s="205"/>
      <c r="DT95" s="205"/>
      <c r="DU95" s="205"/>
      <c r="DV95" s="205"/>
      <c r="DW95" s="205"/>
      <c r="DX95" s="205"/>
      <c r="DY95" s="205"/>
      <c r="DZ95" s="205"/>
      <c r="EA95" s="205"/>
      <c r="EB95" s="205"/>
      <c r="EC95" s="205"/>
      <c r="ED95" s="205"/>
      <c r="EE95" s="205"/>
      <c r="EF95" s="205"/>
      <c r="EG95" s="205"/>
      <c r="EH95" s="205"/>
      <c r="EI95" s="205"/>
      <c r="EJ95" s="205"/>
      <c r="EK95" s="205"/>
      <c r="EL95" s="205"/>
      <c r="EM95" s="205"/>
      <c r="EN95" s="205"/>
      <c r="EO95" s="205"/>
      <c r="EP95" s="205"/>
      <c r="EQ95" s="205"/>
      <c r="ER95" s="205"/>
      <c r="ES95" s="205"/>
      <c r="ET95" s="205"/>
      <c r="EU95" s="205"/>
      <c r="EV95" s="205"/>
      <c r="EW95" s="205"/>
      <c r="EX95" s="205"/>
      <c r="EY95" s="205"/>
      <c r="EZ95" s="205"/>
      <c r="FA95" s="205"/>
      <c r="FB95" s="205"/>
      <c r="FC95" s="205"/>
      <c r="FD95" s="205"/>
      <c r="FE95" s="205"/>
      <c r="FF95" s="205"/>
      <c r="FG95" s="205"/>
      <c r="FH95" s="205"/>
      <c r="FI95" s="205"/>
      <c r="FJ95" s="205"/>
      <c r="FK95" s="205"/>
      <c r="FL95" s="205"/>
      <c r="FM95" s="205"/>
    </row>
    <row r="96" spans="1:169" s="206" customFormat="1" x14ac:dyDescent="0.3">
      <c r="A96" s="203"/>
      <c r="B96" s="203"/>
      <c r="C96" s="203"/>
      <c r="D96" s="203"/>
      <c r="E96" s="203"/>
      <c r="F96" s="203"/>
      <c r="G96" s="203"/>
      <c r="H96" s="203"/>
      <c r="I96" s="203"/>
      <c r="J96" s="205"/>
      <c r="K96" s="205"/>
      <c r="L96" s="205"/>
      <c r="M96" s="205"/>
      <c r="N96" s="205"/>
      <c r="O96" s="205"/>
      <c r="P96" s="205"/>
      <c r="Q96" s="205"/>
      <c r="R96" s="205"/>
      <c r="S96" s="205"/>
      <c r="T96" s="205"/>
      <c r="U96" s="205"/>
      <c r="V96" s="205"/>
      <c r="W96" s="205"/>
      <c r="X96" s="205"/>
      <c r="Y96" s="205"/>
      <c r="Z96" s="205"/>
      <c r="AA96" s="205"/>
      <c r="AB96" s="205"/>
      <c r="AC96" s="205"/>
      <c r="AD96" s="205"/>
      <c r="AE96" s="205"/>
      <c r="AF96" s="205"/>
      <c r="AG96" s="205"/>
      <c r="AH96" s="205"/>
      <c r="AI96" s="205"/>
      <c r="AJ96" s="205"/>
      <c r="AK96" s="205"/>
      <c r="AL96" s="205"/>
      <c r="AM96" s="205"/>
      <c r="AN96" s="205"/>
      <c r="AO96" s="205"/>
      <c r="AP96" s="205"/>
      <c r="AQ96" s="205"/>
      <c r="AR96" s="205"/>
      <c r="AS96" s="205"/>
      <c r="AT96" s="205"/>
      <c r="AU96" s="205"/>
      <c r="AV96" s="205"/>
      <c r="AW96" s="205"/>
      <c r="AX96" s="205"/>
      <c r="AY96" s="205"/>
      <c r="AZ96" s="205"/>
      <c r="BA96" s="205"/>
      <c r="BB96" s="205"/>
      <c r="BC96" s="205"/>
      <c r="BD96" s="205"/>
      <c r="BE96" s="205"/>
      <c r="BF96" s="205"/>
      <c r="BG96" s="205"/>
      <c r="BH96" s="205"/>
      <c r="BI96" s="205"/>
      <c r="BJ96" s="205"/>
      <c r="BK96" s="205"/>
      <c r="BL96" s="205"/>
      <c r="BM96" s="205"/>
      <c r="BN96" s="205"/>
      <c r="BO96" s="205"/>
      <c r="BP96" s="205"/>
      <c r="BQ96" s="205"/>
      <c r="BR96" s="205"/>
      <c r="BS96" s="205"/>
      <c r="BT96" s="205"/>
      <c r="BU96" s="205"/>
      <c r="BV96" s="205"/>
      <c r="BW96" s="205"/>
      <c r="BX96" s="205"/>
      <c r="BY96" s="205"/>
      <c r="BZ96" s="205"/>
      <c r="CA96" s="205"/>
      <c r="CB96" s="205"/>
      <c r="CC96" s="205"/>
      <c r="CD96" s="205"/>
      <c r="CE96" s="205"/>
      <c r="CF96" s="205"/>
      <c r="CG96" s="205"/>
      <c r="CH96" s="205"/>
      <c r="CI96" s="205"/>
      <c r="CJ96" s="205"/>
      <c r="CK96" s="205"/>
      <c r="CL96" s="205"/>
      <c r="CM96" s="205"/>
      <c r="CN96" s="205"/>
      <c r="CO96" s="205"/>
      <c r="CP96" s="205"/>
      <c r="CQ96" s="205"/>
      <c r="CR96" s="205"/>
      <c r="CS96" s="205"/>
      <c r="CT96" s="205"/>
      <c r="CU96" s="205"/>
      <c r="CV96" s="205"/>
      <c r="CW96" s="205"/>
      <c r="CX96" s="205"/>
      <c r="CY96" s="205"/>
      <c r="CZ96" s="205"/>
      <c r="DA96" s="205"/>
      <c r="DB96" s="205"/>
      <c r="DC96" s="205"/>
      <c r="DD96" s="205"/>
      <c r="DE96" s="205"/>
      <c r="DF96" s="205"/>
      <c r="DG96" s="205"/>
      <c r="DH96" s="205"/>
      <c r="DI96" s="205"/>
      <c r="DJ96" s="205"/>
      <c r="DK96" s="205"/>
      <c r="DL96" s="205"/>
      <c r="DM96" s="205"/>
      <c r="DN96" s="205"/>
      <c r="DO96" s="205"/>
      <c r="DP96" s="205"/>
      <c r="DQ96" s="205"/>
      <c r="DR96" s="205"/>
      <c r="DS96" s="205"/>
      <c r="DT96" s="205"/>
      <c r="DU96" s="205"/>
      <c r="DV96" s="205"/>
      <c r="DW96" s="205"/>
      <c r="DX96" s="205"/>
      <c r="DY96" s="205"/>
      <c r="DZ96" s="205"/>
      <c r="EA96" s="205"/>
      <c r="EB96" s="205"/>
      <c r="EC96" s="205"/>
      <c r="ED96" s="205"/>
      <c r="EE96" s="205"/>
      <c r="EF96" s="205"/>
      <c r="EG96" s="205"/>
      <c r="EH96" s="205"/>
      <c r="EI96" s="205"/>
      <c r="EJ96" s="205"/>
      <c r="EK96" s="205"/>
      <c r="EL96" s="205"/>
      <c r="EM96" s="205"/>
      <c r="EN96" s="205"/>
      <c r="EO96" s="205"/>
      <c r="EP96" s="205"/>
      <c r="EQ96" s="205"/>
      <c r="ER96" s="205"/>
      <c r="ES96" s="205"/>
      <c r="ET96" s="205"/>
      <c r="EU96" s="205"/>
      <c r="EV96" s="205"/>
      <c r="EW96" s="205"/>
      <c r="EX96" s="205"/>
      <c r="EY96" s="205"/>
      <c r="EZ96" s="205"/>
      <c r="FA96" s="205"/>
      <c r="FB96" s="205"/>
      <c r="FC96" s="205"/>
      <c r="FD96" s="205"/>
      <c r="FE96" s="205"/>
      <c r="FF96" s="205"/>
      <c r="FG96" s="205"/>
      <c r="FH96" s="205"/>
      <c r="FI96" s="205"/>
      <c r="FJ96" s="205"/>
      <c r="FK96" s="205"/>
      <c r="FL96" s="205"/>
      <c r="FM96" s="205"/>
    </row>
    <row r="97" spans="1:169" s="206" customFormat="1" x14ac:dyDescent="0.3">
      <c r="A97" s="203"/>
      <c r="B97" s="203"/>
      <c r="C97" s="203"/>
      <c r="D97" s="203"/>
      <c r="E97" s="203"/>
      <c r="F97" s="203"/>
      <c r="G97" s="203"/>
      <c r="H97" s="203"/>
      <c r="I97" s="203"/>
      <c r="J97" s="205"/>
      <c r="K97" s="205"/>
      <c r="L97" s="205"/>
      <c r="M97" s="205"/>
      <c r="N97" s="205"/>
      <c r="O97" s="205"/>
      <c r="P97" s="205"/>
      <c r="Q97" s="205"/>
      <c r="R97" s="205"/>
      <c r="S97" s="205"/>
      <c r="T97" s="205"/>
      <c r="U97" s="205"/>
      <c r="V97" s="205"/>
      <c r="W97" s="205"/>
      <c r="X97" s="205"/>
      <c r="Y97" s="205"/>
      <c r="Z97" s="205"/>
      <c r="AA97" s="205"/>
      <c r="AB97" s="205"/>
      <c r="AC97" s="205"/>
      <c r="AD97" s="205"/>
      <c r="AE97" s="205"/>
      <c r="AF97" s="205"/>
      <c r="AG97" s="205"/>
      <c r="AH97" s="205"/>
      <c r="AI97" s="205"/>
      <c r="AJ97" s="205"/>
      <c r="AK97" s="205"/>
      <c r="AL97" s="205"/>
      <c r="AM97" s="205"/>
      <c r="AN97" s="205"/>
      <c r="AO97" s="205"/>
      <c r="AP97" s="205"/>
      <c r="AQ97" s="205"/>
      <c r="AR97" s="205"/>
      <c r="AS97" s="205"/>
      <c r="AT97" s="205"/>
      <c r="AU97" s="205"/>
      <c r="AV97" s="205"/>
      <c r="AW97" s="205"/>
      <c r="AX97" s="205"/>
      <c r="AY97" s="205"/>
      <c r="AZ97" s="205"/>
      <c r="BA97" s="205"/>
      <c r="BB97" s="205"/>
      <c r="BC97" s="205"/>
      <c r="BD97" s="205"/>
      <c r="BE97" s="205"/>
      <c r="BF97" s="205"/>
      <c r="BG97" s="205"/>
      <c r="BH97" s="205"/>
      <c r="BI97" s="205"/>
      <c r="BJ97" s="205"/>
      <c r="BK97" s="205"/>
      <c r="BL97" s="205"/>
      <c r="BM97" s="205"/>
      <c r="BN97" s="205"/>
      <c r="BO97" s="205"/>
      <c r="BP97" s="205"/>
      <c r="BQ97" s="205"/>
      <c r="BR97" s="205"/>
      <c r="BS97" s="205"/>
      <c r="BT97" s="205"/>
      <c r="BU97" s="205"/>
      <c r="BV97" s="205"/>
      <c r="BW97" s="205"/>
      <c r="BX97" s="205"/>
      <c r="BY97" s="205"/>
      <c r="BZ97" s="205"/>
      <c r="CA97" s="205"/>
      <c r="CB97" s="205"/>
      <c r="CC97" s="205"/>
      <c r="CD97" s="205"/>
      <c r="CE97" s="205"/>
      <c r="CF97" s="205"/>
      <c r="CG97" s="205"/>
      <c r="CH97" s="205"/>
      <c r="CI97" s="205"/>
      <c r="CJ97" s="205"/>
      <c r="CK97" s="205"/>
      <c r="CL97" s="205"/>
      <c r="CM97" s="205"/>
      <c r="CN97" s="205"/>
      <c r="CO97" s="205"/>
      <c r="CP97" s="205"/>
      <c r="CQ97" s="205"/>
      <c r="CR97" s="205"/>
      <c r="CS97" s="205"/>
      <c r="CT97" s="205"/>
      <c r="CU97" s="205"/>
      <c r="CV97" s="205"/>
      <c r="CW97" s="205"/>
      <c r="CX97" s="205"/>
      <c r="CY97" s="205"/>
      <c r="CZ97" s="205"/>
      <c r="DA97" s="205"/>
      <c r="DB97" s="205"/>
      <c r="DC97" s="205"/>
      <c r="DD97" s="205"/>
      <c r="DE97" s="205"/>
      <c r="DF97" s="205"/>
      <c r="DG97" s="205"/>
      <c r="DH97" s="205"/>
      <c r="DI97" s="205"/>
      <c r="DJ97" s="205"/>
      <c r="DK97" s="205"/>
      <c r="DL97" s="205"/>
      <c r="DM97" s="205"/>
      <c r="DN97" s="205"/>
      <c r="DO97" s="205"/>
      <c r="DP97" s="205"/>
      <c r="DQ97" s="205"/>
      <c r="DR97" s="205"/>
      <c r="DS97" s="205"/>
      <c r="DT97" s="205"/>
      <c r="DU97" s="205"/>
      <c r="DV97" s="205"/>
      <c r="DW97" s="205"/>
      <c r="DX97" s="205"/>
      <c r="DY97" s="205"/>
      <c r="DZ97" s="205"/>
      <c r="EA97" s="205"/>
      <c r="EB97" s="205"/>
      <c r="EC97" s="205"/>
      <c r="ED97" s="205"/>
      <c r="EE97" s="205"/>
      <c r="EF97" s="205"/>
      <c r="EG97" s="205"/>
      <c r="EH97" s="205"/>
      <c r="EI97" s="205"/>
      <c r="EJ97" s="205"/>
      <c r="EK97" s="205"/>
      <c r="EL97" s="205"/>
      <c r="EM97" s="205"/>
      <c r="EN97" s="205"/>
      <c r="EO97" s="205"/>
      <c r="EP97" s="205"/>
      <c r="EQ97" s="205"/>
      <c r="ER97" s="205"/>
      <c r="ES97" s="205"/>
      <c r="ET97" s="205"/>
      <c r="EU97" s="205"/>
      <c r="EV97" s="205"/>
      <c r="EW97" s="205"/>
      <c r="EX97" s="205"/>
      <c r="EY97" s="205"/>
      <c r="EZ97" s="205"/>
      <c r="FA97" s="205"/>
      <c r="FB97" s="205"/>
      <c r="FC97" s="205"/>
      <c r="FD97" s="205"/>
      <c r="FE97" s="205"/>
      <c r="FF97" s="205"/>
      <c r="FG97" s="205"/>
      <c r="FH97" s="205"/>
      <c r="FI97" s="205"/>
      <c r="FJ97" s="205"/>
      <c r="FK97" s="205"/>
      <c r="FL97" s="205"/>
      <c r="FM97" s="205"/>
    </row>
    <row r="98" spans="1:169" s="206" customFormat="1" x14ac:dyDescent="0.3">
      <c r="A98" s="203"/>
      <c r="B98" s="203"/>
      <c r="C98" s="203"/>
      <c r="D98" s="203"/>
      <c r="E98" s="203"/>
      <c r="F98" s="203"/>
      <c r="G98" s="203"/>
      <c r="H98" s="203"/>
      <c r="I98" s="203"/>
      <c r="J98" s="205"/>
      <c r="K98" s="205"/>
      <c r="L98" s="205"/>
      <c r="M98" s="205"/>
      <c r="N98" s="205"/>
      <c r="O98" s="205"/>
      <c r="P98" s="205"/>
      <c r="Q98" s="205"/>
      <c r="R98" s="205"/>
      <c r="S98" s="205"/>
      <c r="T98" s="205"/>
      <c r="U98" s="205"/>
      <c r="V98" s="205"/>
      <c r="W98" s="205"/>
      <c r="X98" s="205"/>
      <c r="Y98" s="205"/>
      <c r="Z98" s="205"/>
      <c r="AA98" s="205"/>
      <c r="AB98" s="205"/>
      <c r="AC98" s="205"/>
      <c r="AD98" s="205"/>
      <c r="AE98" s="205"/>
      <c r="AF98" s="205"/>
      <c r="AG98" s="205"/>
      <c r="AH98" s="205"/>
      <c r="AI98" s="205"/>
      <c r="AJ98" s="205"/>
      <c r="AK98" s="205"/>
      <c r="AL98" s="205"/>
      <c r="AM98" s="205"/>
      <c r="AN98" s="205"/>
      <c r="AO98" s="205"/>
      <c r="AP98" s="205"/>
      <c r="AQ98" s="205"/>
      <c r="AR98" s="205"/>
      <c r="AS98" s="205"/>
      <c r="AT98" s="205"/>
      <c r="AU98" s="205"/>
      <c r="AV98" s="205"/>
      <c r="AW98" s="205"/>
      <c r="AX98" s="205"/>
      <c r="AY98" s="205"/>
      <c r="AZ98" s="205"/>
      <c r="BA98" s="205"/>
      <c r="BB98" s="205"/>
      <c r="BC98" s="205"/>
      <c r="BD98" s="205"/>
      <c r="BE98" s="205"/>
      <c r="BF98" s="205"/>
      <c r="BG98" s="205"/>
      <c r="BH98" s="205"/>
      <c r="BI98" s="205"/>
      <c r="BJ98" s="205"/>
      <c r="BK98" s="205"/>
      <c r="BL98" s="205"/>
      <c r="BM98" s="205"/>
      <c r="BN98" s="205"/>
      <c r="BO98" s="205"/>
      <c r="BP98" s="205"/>
      <c r="BQ98" s="205"/>
      <c r="BR98" s="205"/>
      <c r="BS98" s="205"/>
      <c r="BT98" s="205"/>
      <c r="BU98" s="205"/>
      <c r="BV98" s="205"/>
      <c r="BW98" s="205"/>
      <c r="BX98" s="205"/>
      <c r="BY98" s="205"/>
      <c r="BZ98" s="205"/>
      <c r="CA98" s="205"/>
      <c r="CB98" s="205"/>
      <c r="CC98" s="205"/>
      <c r="CD98" s="205"/>
      <c r="CE98" s="205"/>
      <c r="CF98" s="205"/>
      <c r="CG98" s="205"/>
      <c r="CH98" s="205"/>
      <c r="CI98" s="205"/>
      <c r="CJ98" s="205"/>
      <c r="CK98" s="205"/>
      <c r="CL98" s="205"/>
      <c r="CM98" s="205"/>
      <c r="CN98" s="205"/>
      <c r="CO98" s="205"/>
      <c r="CP98" s="205"/>
      <c r="CQ98" s="205"/>
      <c r="CR98" s="205"/>
      <c r="CS98" s="205"/>
      <c r="CT98" s="205"/>
      <c r="CU98" s="205"/>
      <c r="CV98" s="205"/>
      <c r="CW98" s="205"/>
      <c r="CX98" s="205"/>
      <c r="CY98" s="205"/>
      <c r="CZ98" s="205"/>
      <c r="DA98" s="205"/>
      <c r="DB98" s="205"/>
      <c r="DC98" s="205"/>
      <c r="DD98" s="205"/>
      <c r="DE98" s="205"/>
      <c r="DF98" s="205"/>
      <c r="DG98" s="205"/>
      <c r="DH98" s="205"/>
      <c r="DI98" s="205"/>
      <c r="DJ98" s="205"/>
      <c r="DK98" s="205"/>
      <c r="DL98" s="205"/>
      <c r="DM98" s="205"/>
      <c r="DN98" s="205"/>
      <c r="DO98" s="205"/>
      <c r="DP98" s="205"/>
      <c r="DQ98" s="205"/>
      <c r="DR98" s="205"/>
      <c r="DS98" s="205"/>
      <c r="DT98" s="205"/>
      <c r="DU98" s="205"/>
      <c r="DV98" s="205"/>
      <c r="DW98" s="205"/>
      <c r="DX98" s="205"/>
      <c r="DY98" s="205"/>
      <c r="DZ98" s="205"/>
      <c r="EA98" s="205"/>
      <c r="EB98" s="205"/>
      <c r="EC98" s="205"/>
      <c r="ED98" s="205"/>
      <c r="EE98" s="205"/>
      <c r="EF98" s="205"/>
      <c r="EG98" s="205"/>
      <c r="EH98" s="205"/>
      <c r="EI98" s="205"/>
      <c r="EJ98" s="205"/>
      <c r="EK98" s="205"/>
      <c r="EL98" s="205"/>
      <c r="EM98" s="205"/>
      <c r="EN98" s="205"/>
      <c r="EO98" s="205"/>
      <c r="EP98" s="205"/>
      <c r="EQ98" s="205"/>
      <c r="ER98" s="205"/>
      <c r="ES98" s="205"/>
      <c r="ET98" s="205"/>
      <c r="EU98" s="205"/>
      <c r="EV98" s="205"/>
      <c r="EW98" s="205"/>
      <c r="EX98" s="205"/>
      <c r="EY98" s="205"/>
      <c r="EZ98" s="205"/>
      <c r="FA98" s="205"/>
      <c r="FB98" s="205"/>
      <c r="FC98" s="205"/>
      <c r="FD98" s="205"/>
      <c r="FE98" s="205"/>
      <c r="FF98" s="205"/>
      <c r="FG98" s="205"/>
      <c r="FH98" s="205"/>
      <c r="FI98" s="205"/>
      <c r="FJ98" s="205"/>
      <c r="FK98" s="205"/>
      <c r="FL98" s="205"/>
      <c r="FM98" s="205"/>
    </row>
    <row r="99" spans="1:169" s="206" customFormat="1" x14ac:dyDescent="0.3">
      <c r="A99" s="203"/>
      <c r="B99" s="203"/>
      <c r="C99" s="203"/>
      <c r="D99" s="203"/>
      <c r="E99" s="203"/>
      <c r="F99" s="203"/>
      <c r="G99" s="203"/>
      <c r="H99" s="203"/>
      <c r="I99" s="203"/>
      <c r="J99" s="205"/>
      <c r="K99" s="205"/>
      <c r="L99" s="205"/>
      <c r="M99" s="205"/>
      <c r="N99" s="205"/>
      <c r="O99" s="205"/>
      <c r="P99" s="205"/>
      <c r="Q99" s="205"/>
      <c r="R99" s="205"/>
      <c r="S99" s="205"/>
      <c r="T99" s="205"/>
      <c r="U99" s="205"/>
      <c r="V99" s="205"/>
      <c r="W99" s="205"/>
      <c r="X99" s="205"/>
      <c r="Y99" s="205"/>
      <c r="Z99" s="205"/>
      <c r="AA99" s="205"/>
      <c r="AB99" s="205"/>
      <c r="AC99" s="205"/>
      <c r="AD99" s="205"/>
      <c r="AE99" s="205"/>
      <c r="AF99" s="205"/>
      <c r="AG99" s="205"/>
      <c r="AH99" s="205"/>
      <c r="AI99" s="205"/>
      <c r="AJ99" s="205"/>
      <c r="AK99" s="205"/>
      <c r="AL99" s="205"/>
      <c r="AM99" s="205"/>
      <c r="AN99" s="205"/>
      <c r="AO99" s="205"/>
      <c r="AP99" s="205"/>
      <c r="AQ99" s="205"/>
      <c r="AR99" s="205"/>
      <c r="AS99" s="205"/>
      <c r="AT99" s="205"/>
      <c r="AU99" s="205"/>
      <c r="AV99" s="205"/>
      <c r="AW99" s="205"/>
      <c r="AX99" s="205"/>
      <c r="AY99" s="205"/>
      <c r="AZ99" s="205"/>
      <c r="BA99" s="205"/>
      <c r="BB99" s="205"/>
      <c r="BC99" s="205"/>
      <c r="BD99" s="205"/>
      <c r="BE99" s="205"/>
      <c r="BF99" s="205"/>
      <c r="BG99" s="205"/>
      <c r="BH99" s="205"/>
      <c r="BI99" s="205"/>
      <c r="BJ99" s="205"/>
      <c r="BK99" s="205"/>
      <c r="BL99" s="205"/>
      <c r="BM99" s="205"/>
      <c r="BN99" s="205"/>
      <c r="BO99" s="205"/>
      <c r="BP99" s="205"/>
      <c r="BQ99" s="205"/>
      <c r="BR99" s="205"/>
      <c r="BS99" s="205"/>
      <c r="BT99" s="205"/>
      <c r="BU99" s="205"/>
      <c r="BV99" s="205"/>
      <c r="BW99" s="205"/>
      <c r="BX99" s="205"/>
      <c r="BY99" s="205"/>
      <c r="BZ99" s="205"/>
      <c r="CA99" s="205"/>
      <c r="CB99" s="205"/>
      <c r="CC99" s="205"/>
      <c r="CD99" s="205"/>
      <c r="CE99" s="205"/>
      <c r="CF99" s="205"/>
      <c r="CG99" s="205"/>
      <c r="CH99" s="205"/>
      <c r="CI99" s="205"/>
      <c r="CJ99" s="205"/>
      <c r="CK99" s="205"/>
      <c r="CL99" s="205"/>
      <c r="CM99" s="205"/>
      <c r="CN99" s="205"/>
      <c r="CO99" s="205"/>
      <c r="CP99" s="205"/>
      <c r="CQ99" s="205"/>
      <c r="CR99" s="205"/>
      <c r="CS99" s="205"/>
      <c r="CT99" s="205"/>
      <c r="CU99" s="205"/>
      <c r="CV99" s="205"/>
      <c r="CW99" s="205"/>
      <c r="CX99" s="205"/>
      <c r="CY99" s="205"/>
      <c r="CZ99" s="205"/>
      <c r="DA99" s="205"/>
      <c r="DB99" s="205"/>
      <c r="DC99" s="205"/>
      <c r="DD99" s="205"/>
      <c r="DE99" s="205"/>
      <c r="DF99" s="205"/>
      <c r="DG99" s="205"/>
      <c r="DH99" s="205"/>
      <c r="DI99" s="205"/>
      <c r="DJ99" s="205"/>
      <c r="DK99" s="205"/>
      <c r="DL99" s="205"/>
      <c r="DM99" s="205"/>
      <c r="DN99" s="205"/>
      <c r="DO99" s="205"/>
      <c r="DP99" s="205"/>
      <c r="DQ99" s="205"/>
      <c r="DR99" s="205"/>
      <c r="DS99" s="205"/>
      <c r="DT99" s="205"/>
      <c r="DU99" s="205"/>
      <c r="DV99" s="205"/>
      <c r="DW99" s="205"/>
      <c r="DX99" s="205"/>
      <c r="DY99" s="205"/>
      <c r="DZ99" s="205"/>
      <c r="EA99" s="205"/>
      <c r="EB99" s="205"/>
      <c r="EC99" s="205"/>
      <c r="ED99" s="205"/>
      <c r="EE99" s="205"/>
      <c r="EF99" s="205"/>
      <c r="EG99" s="205"/>
      <c r="EH99" s="205"/>
      <c r="EI99" s="205"/>
      <c r="EJ99" s="205"/>
      <c r="EK99" s="205"/>
      <c r="EL99" s="205"/>
      <c r="EM99" s="205"/>
      <c r="EN99" s="205"/>
      <c r="EO99" s="205"/>
      <c r="EP99" s="205"/>
      <c r="EQ99" s="205"/>
      <c r="ER99" s="205"/>
      <c r="ES99" s="205"/>
      <c r="ET99" s="205"/>
      <c r="EU99" s="205"/>
      <c r="EV99" s="205"/>
      <c r="EW99" s="205"/>
      <c r="EX99" s="205"/>
      <c r="EY99" s="205"/>
      <c r="EZ99" s="205"/>
      <c r="FA99" s="205"/>
      <c r="FB99" s="205"/>
      <c r="FC99" s="205"/>
      <c r="FD99" s="205"/>
      <c r="FE99" s="205"/>
      <c r="FF99" s="205"/>
      <c r="FG99" s="205"/>
      <c r="FH99" s="205"/>
      <c r="FI99" s="205"/>
      <c r="FJ99" s="205"/>
      <c r="FK99" s="205"/>
      <c r="FL99" s="205"/>
      <c r="FM99" s="205"/>
    </row>
    <row r="100" spans="1:169" s="206" customFormat="1" x14ac:dyDescent="0.3">
      <c r="A100" s="203"/>
      <c r="B100" s="203"/>
      <c r="C100" s="203"/>
      <c r="D100" s="203"/>
      <c r="E100" s="203"/>
      <c r="F100" s="203"/>
      <c r="G100" s="203"/>
      <c r="H100" s="203"/>
      <c r="I100" s="203"/>
      <c r="J100" s="205"/>
      <c r="K100" s="205"/>
      <c r="L100" s="205"/>
      <c r="M100" s="205"/>
      <c r="N100" s="205"/>
      <c r="O100" s="205"/>
      <c r="P100" s="205"/>
      <c r="Q100" s="205"/>
      <c r="R100" s="205"/>
      <c r="S100" s="205"/>
      <c r="T100" s="205"/>
      <c r="U100" s="205"/>
      <c r="V100" s="205"/>
      <c r="W100" s="205"/>
      <c r="X100" s="205"/>
      <c r="Y100" s="205"/>
      <c r="Z100" s="205"/>
      <c r="AA100" s="205"/>
      <c r="AB100" s="205"/>
      <c r="AC100" s="205"/>
      <c r="AD100" s="205"/>
      <c r="AE100" s="205"/>
      <c r="AF100" s="205"/>
      <c r="AG100" s="205"/>
      <c r="AH100" s="205"/>
      <c r="AI100" s="205"/>
      <c r="AJ100" s="205"/>
      <c r="AK100" s="205"/>
      <c r="AL100" s="205"/>
      <c r="AM100" s="205"/>
      <c r="AN100" s="205"/>
      <c r="AO100" s="205"/>
      <c r="AP100" s="205"/>
      <c r="AQ100" s="205"/>
      <c r="AR100" s="205"/>
      <c r="AS100" s="205"/>
      <c r="AT100" s="205"/>
      <c r="AU100" s="205"/>
      <c r="AV100" s="205"/>
      <c r="AW100" s="205"/>
      <c r="AX100" s="205"/>
      <c r="AY100" s="205"/>
      <c r="AZ100" s="205"/>
      <c r="BA100" s="205"/>
      <c r="BB100" s="205"/>
      <c r="BC100" s="205"/>
      <c r="BD100" s="205"/>
      <c r="BE100" s="205"/>
      <c r="BF100" s="205"/>
      <c r="BG100" s="205"/>
      <c r="BH100" s="205"/>
      <c r="BI100" s="205"/>
      <c r="BJ100" s="205"/>
      <c r="BK100" s="205"/>
      <c r="BL100" s="205"/>
      <c r="BM100" s="205"/>
      <c r="BN100" s="205"/>
      <c r="BO100" s="205"/>
      <c r="BP100" s="205"/>
      <c r="BQ100" s="205"/>
      <c r="BR100" s="205"/>
      <c r="BS100" s="205"/>
      <c r="BT100" s="205"/>
      <c r="BU100" s="205"/>
      <c r="BV100" s="205"/>
      <c r="BW100" s="205"/>
      <c r="BX100" s="205"/>
      <c r="BY100" s="205"/>
      <c r="BZ100" s="205"/>
      <c r="CA100" s="205"/>
      <c r="CB100" s="205"/>
      <c r="CC100" s="205"/>
      <c r="CD100" s="205"/>
      <c r="CE100" s="205"/>
      <c r="CF100" s="205"/>
      <c r="CG100" s="205"/>
      <c r="CH100" s="205"/>
      <c r="CI100" s="205"/>
      <c r="CJ100" s="205"/>
      <c r="CK100" s="205"/>
      <c r="CL100" s="205"/>
      <c r="CM100" s="205"/>
      <c r="CN100" s="205"/>
      <c r="CO100" s="205"/>
      <c r="CP100" s="205"/>
      <c r="CQ100" s="205"/>
      <c r="CR100" s="205"/>
      <c r="CS100" s="205"/>
      <c r="CT100" s="205"/>
      <c r="CU100" s="205"/>
      <c r="CV100" s="205"/>
      <c r="CW100" s="205"/>
      <c r="CX100" s="205"/>
      <c r="CY100" s="205"/>
      <c r="CZ100" s="205"/>
      <c r="DA100" s="205"/>
      <c r="DB100" s="205"/>
      <c r="DC100" s="205"/>
      <c r="DD100" s="205"/>
      <c r="DE100" s="205"/>
      <c r="DF100" s="205"/>
      <c r="DG100" s="205"/>
      <c r="DH100" s="205"/>
      <c r="DI100" s="205"/>
      <c r="DJ100" s="205"/>
      <c r="DK100" s="205"/>
      <c r="DL100" s="205"/>
      <c r="DM100" s="205"/>
      <c r="DN100" s="205"/>
      <c r="DO100" s="205"/>
      <c r="DP100" s="205"/>
      <c r="DQ100" s="205"/>
      <c r="DR100" s="205"/>
      <c r="DS100" s="205"/>
      <c r="DT100" s="205"/>
      <c r="DU100" s="205"/>
      <c r="DV100" s="205"/>
      <c r="DW100" s="205"/>
      <c r="DX100" s="205"/>
      <c r="DY100" s="205"/>
      <c r="DZ100" s="205"/>
      <c r="EA100" s="205"/>
      <c r="EB100" s="205"/>
      <c r="EC100" s="205"/>
      <c r="ED100" s="205"/>
      <c r="EE100" s="205"/>
      <c r="EF100" s="205"/>
      <c r="EG100" s="205"/>
      <c r="EH100" s="205"/>
      <c r="EI100" s="205"/>
      <c r="EJ100" s="205"/>
      <c r="EK100" s="205"/>
      <c r="EL100" s="205"/>
      <c r="EM100" s="205"/>
      <c r="EN100" s="205"/>
      <c r="EO100" s="205"/>
      <c r="EP100" s="205"/>
      <c r="EQ100" s="205"/>
      <c r="ER100" s="205"/>
      <c r="ES100" s="205"/>
      <c r="ET100" s="205"/>
      <c r="EU100" s="205"/>
      <c r="EV100" s="205"/>
      <c r="EW100" s="205"/>
      <c r="EX100" s="205"/>
      <c r="EY100" s="205"/>
      <c r="EZ100" s="205"/>
      <c r="FA100" s="205"/>
      <c r="FB100" s="205"/>
      <c r="FC100" s="205"/>
      <c r="FD100" s="205"/>
      <c r="FE100" s="205"/>
      <c r="FF100" s="205"/>
      <c r="FG100" s="205"/>
      <c r="FH100" s="205"/>
      <c r="FI100" s="205"/>
      <c r="FJ100" s="205"/>
      <c r="FK100" s="205"/>
      <c r="FL100" s="205"/>
      <c r="FM100" s="205"/>
    </row>
    <row r="101" spans="1:169" s="206" customFormat="1" x14ac:dyDescent="0.3">
      <c r="A101" s="203"/>
      <c r="B101" s="203"/>
      <c r="C101" s="203"/>
      <c r="D101" s="203"/>
      <c r="E101" s="203"/>
      <c r="F101" s="203"/>
      <c r="G101" s="203"/>
      <c r="H101" s="203"/>
      <c r="I101" s="203"/>
      <c r="J101" s="205"/>
      <c r="K101" s="205"/>
      <c r="L101" s="205"/>
      <c r="M101" s="205"/>
      <c r="N101" s="205"/>
      <c r="O101" s="205"/>
      <c r="P101" s="205"/>
      <c r="Q101" s="205"/>
      <c r="R101" s="205"/>
      <c r="S101" s="205"/>
      <c r="T101" s="205"/>
      <c r="U101" s="205"/>
      <c r="V101" s="205"/>
      <c r="W101" s="205"/>
      <c r="X101" s="205"/>
      <c r="Y101" s="205"/>
      <c r="Z101" s="205"/>
      <c r="AA101" s="205"/>
      <c r="AB101" s="205"/>
      <c r="AC101" s="205"/>
      <c r="AD101" s="205"/>
      <c r="AE101" s="205"/>
      <c r="AF101" s="205"/>
      <c r="AG101" s="205"/>
      <c r="AH101" s="205"/>
      <c r="AI101" s="205"/>
      <c r="AJ101" s="205"/>
      <c r="AK101" s="205"/>
      <c r="AL101" s="205"/>
      <c r="AM101" s="205"/>
      <c r="AN101" s="205"/>
      <c r="AO101" s="205"/>
      <c r="AP101" s="205"/>
      <c r="AQ101" s="205"/>
      <c r="AR101" s="205"/>
      <c r="AS101" s="205"/>
      <c r="AT101" s="205"/>
      <c r="AU101" s="205"/>
      <c r="AV101" s="205"/>
      <c r="AW101" s="205"/>
      <c r="AX101" s="205"/>
      <c r="AY101" s="205"/>
      <c r="AZ101" s="205"/>
      <c r="BA101" s="205"/>
      <c r="BB101" s="205"/>
      <c r="BC101" s="205"/>
      <c r="BD101" s="205"/>
      <c r="BE101" s="205"/>
      <c r="BF101" s="205"/>
      <c r="BG101" s="205"/>
      <c r="BH101" s="205"/>
      <c r="BI101" s="205"/>
      <c r="BJ101" s="205"/>
      <c r="BK101" s="205"/>
      <c r="BL101" s="205"/>
      <c r="BM101" s="205"/>
      <c r="BN101" s="205"/>
      <c r="BO101" s="205"/>
      <c r="BP101" s="205"/>
      <c r="BQ101" s="205"/>
      <c r="BR101" s="205"/>
      <c r="BS101" s="205"/>
      <c r="BT101" s="205"/>
      <c r="BU101" s="205"/>
      <c r="BV101" s="205"/>
      <c r="BW101" s="205"/>
      <c r="BX101" s="205"/>
      <c r="BY101" s="205"/>
      <c r="BZ101" s="205"/>
      <c r="CA101" s="205"/>
      <c r="CB101" s="205"/>
      <c r="CC101" s="205"/>
      <c r="CD101" s="205"/>
      <c r="CE101" s="205"/>
      <c r="CF101" s="205"/>
      <c r="CG101" s="205"/>
      <c r="CH101" s="205"/>
      <c r="CI101" s="205"/>
      <c r="CJ101" s="205"/>
      <c r="CK101" s="205"/>
      <c r="CL101" s="205"/>
      <c r="CM101" s="205"/>
      <c r="CN101" s="205"/>
      <c r="CO101" s="205"/>
      <c r="CP101" s="205"/>
      <c r="CQ101" s="205"/>
      <c r="CR101" s="205"/>
      <c r="CS101" s="205"/>
      <c r="CT101" s="205"/>
      <c r="CU101" s="205"/>
      <c r="CV101" s="205"/>
      <c r="CW101" s="205"/>
      <c r="CX101" s="205"/>
      <c r="CY101" s="205"/>
      <c r="CZ101" s="205"/>
      <c r="DA101" s="205"/>
      <c r="DB101" s="205"/>
      <c r="DC101" s="205"/>
      <c r="DD101" s="205"/>
      <c r="DE101" s="205"/>
      <c r="DF101" s="205"/>
      <c r="DG101" s="205"/>
      <c r="DH101" s="205"/>
      <c r="DI101" s="205"/>
      <c r="DJ101" s="205"/>
      <c r="DK101" s="205"/>
      <c r="DL101" s="205"/>
      <c r="DM101" s="205"/>
      <c r="DN101" s="205"/>
      <c r="DO101" s="205"/>
      <c r="DP101" s="205"/>
      <c r="DQ101" s="205"/>
      <c r="DR101" s="205"/>
      <c r="DS101" s="205"/>
      <c r="DT101" s="205"/>
      <c r="DU101" s="205"/>
      <c r="DV101" s="205"/>
      <c r="DW101" s="205"/>
      <c r="DX101" s="205"/>
      <c r="DY101" s="205"/>
      <c r="DZ101" s="205"/>
      <c r="EA101" s="205"/>
      <c r="EB101" s="205"/>
      <c r="EC101" s="205"/>
      <c r="ED101" s="205"/>
      <c r="EE101" s="205"/>
      <c r="EF101" s="205"/>
      <c r="EG101" s="205"/>
      <c r="EH101" s="205"/>
      <c r="EI101" s="205"/>
      <c r="EJ101" s="205"/>
      <c r="EK101" s="205"/>
      <c r="EL101" s="205"/>
      <c r="EM101" s="205"/>
      <c r="EN101" s="205"/>
      <c r="EO101" s="205"/>
      <c r="EP101" s="205"/>
      <c r="EQ101" s="205"/>
      <c r="ER101" s="205"/>
      <c r="ES101" s="205"/>
      <c r="ET101" s="205"/>
      <c r="EU101" s="205"/>
      <c r="EV101" s="205"/>
      <c r="EW101" s="205"/>
      <c r="EX101" s="205"/>
      <c r="EY101" s="205"/>
      <c r="EZ101" s="205"/>
      <c r="FA101" s="205"/>
      <c r="FB101" s="205"/>
      <c r="FC101" s="205"/>
      <c r="FD101" s="205"/>
      <c r="FE101" s="205"/>
      <c r="FF101" s="205"/>
      <c r="FG101" s="205"/>
      <c r="FH101" s="205"/>
      <c r="FI101" s="205"/>
      <c r="FJ101" s="205"/>
      <c r="FK101" s="205"/>
      <c r="FL101" s="205"/>
      <c r="FM101" s="205"/>
    </row>
    <row r="102" spans="1:169" s="206" customFormat="1" x14ac:dyDescent="0.3">
      <c r="A102" s="203"/>
      <c r="B102" s="203"/>
      <c r="C102" s="203"/>
      <c r="D102" s="203"/>
      <c r="E102" s="203"/>
      <c r="F102" s="203"/>
      <c r="G102" s="203"/>
      <c r="H102" s="203"/>
      <c r="I102" s="203"/>
      <c r="J102" s="205"/>
      <c r="K102" s="205"/>
      <c r="L102" s="205"/>
      <c r="M102" s="205"/>
      <c r="N102" s="205"/>
      <c r="O102" s="205"/>
      <c r="P102" s="205"/>
      <c r="Q102" s="205"/>
      <c r="R102" s="205"/>
      <c r="S102" s="205"/>
      <c r="T102" s="205"/>
      <c r="U102" s="205"/>
      <c r="V102" s="205"/>
      <c r="W102" s="205"/>
      <c r="X102" s="205"/>
      <c r="Y102" s="205"/>
      <c r="Z102" s="205"/>
      <c r="AA102" s="205"/>
      <c r="AB102" s="205"/>
      <c r="AC102" s="205"/>
      <c r="AD102" s="205"/>
      <c r="AE102" s="205"/>
      <c r="AF102" s="205"/>
      <c r="AG102" s="205"/>
      <c r="AH102" s="205"/>
      <c r="AI102" s="205"/>
      <c r="AJ102" s="205"/>
      <c r="AK102" s="205"/>
      <c r="AL102" s="205"/>
      <c r="AM102" s="205"/>
      <c r="AN102" s="205"/>
      <c r="AO102" s="205"/>
      <c r="AP102" s="205"/>
      <c r="AQ102" s="205"/>
      <c r="AR102" s="205"/>
      <c r="AS102" s="205"/>
      <c r="AT102" s="205"/>
      <c r="AU102" s="205"/>
      <c r="AV102" s="205"/>
      <c r="AW102" s="205"/>
      <c r="AX102" s="205"/>
      <c r="AY102" s="205"/>
      <c r="AZ102" s="205"/>
      <c r="BA102" s="205"/>
      <c r="BB102" s="205"/>
      <c r="BC102" s="205"/>
      <c r="BD102" s="205"/>
      <c r="BE102" s="205"/>
      <c r="BF102" s="205"/>
      <c r="BG102" s="205"/>
      <c r="BH102" s="205"/>
      <c r="BI102" s="205"/>
      <c r="BJ102" s="205"/>
      <c r="BK102" s="205"/>
      <c r="BL102" s="205"/>
      <c r="BM102" s="205"/>
      <c r="BN102" s="205"/>
      <c r="BO102" s="205"/>
      <c r="BP102" s="205"/>
      <c r="BQ102" s="205"/>
      <c r="BR102" s="205"/>
      <c r="BS102" s="205"/>
      <c r="BT102" s="205"/>
      <c r="BU102" s="205"/>
      <c r="BV102" s="205"/>
      <c r="BW102" s="205"/>
      <c r="BX102" s="205"/>
      <c r="BY102" s="205"/>
      <c r="BZ102" s="205"/>
      <c r="CA102" s="205"/>
      <c r="CB102" s="205"/>
      <c r="CC102" s="205"/>
      <c r="CD102" s="205"/>
      <c r="CE102" s="205"/>
      <c r="CF102" s="205"/>
      <c r="CG102" s="205"/>
      <c r="CH102" s="205"/>
      <c r="CI102" s="205"/>
      <c r="CJ102" s="205"/>
      <c r="CK102" s="205"/>
      <c r="CL102" s="205"/>
      <c r="CM102" s="205"/>
      <c r="CN102" s="205"/>
      <c r="CO102" s="205"/>
      <c r="CP102" s="205"/>
      <c r="CQ102" s="205"/>
      <c r="CR102" s="205"/>
      <c r="CS102" s="205"/>
      <c r="CT102" s="205"/>
      <c r="CU102" s="205"/>
      <c r="CV102" s="205"/>
      <c r="CW102" s="205"/>
      <c r="CX102" s="205"/>
      <c r="CY102" s="205"/>
      <c r="CZ102" s="205"/>
      <c r="DA102" s="205"/>
      <c r="DB102" s="205"/>
      <c r="DC102" s="205"/>
      <c r="DD102" s="205"/>
      <c r="DE102" s="205"/>
      <c r="DF102" s="205"/>
      <c r="DG102" s="205"/>
      <c r="DH102" s="205"/>
      <c r="DI102" s="205"/>
      <c r="DJ102" s="205"/>
      <c r="DK102" s="205"/>
      <c r="DL102" s="205"/>
      <c r="DM102" s="205"/>
      <c r="DN102" s="205"/>
      <c r="DO102" s="205"/>
      <c r="DP102" s="205"/>
      <c r="DQ102" s="205"/>
      <c r="DR102" s="205"/>
      <c r="DS102" s="205"/>
      <c r="DT102" s="205"/>
      <c r="DU102" s="205"/>
      <c r="DV102" s="205"/>
      <c r="DW102" s="205"/>
      <c r="DX102" s="205"/>
      <c r="DY102" s="205"/>
      <c r="DZ102" s="205"/>
      <c r="EA102" s="205"/>
      <c r="EB102" s="205"/>
      <c r="EC102" s="205"/>
      <c r="ED102" s="205"/>
      <c r="EE102" s="205"/>
      <c r="EF102" s="205"/>
      <c r="EG102" s="205"/>
      <c r="EH102" s="205"/>
      <c r="EI102" s="205"/>
      <c r="EJ102" s="205"/>
      <c r="EK102" s="205"/>
      <c r="EL102" s="205"/>
      <c r="EM102" s="205"/>
      <c r="EN102" s="205"/>
      <c r="EO102" s="205"/>
      <c r="EP102" s="205"/>
      <c r="EQ102" s="205"/>
      <c r="ER102" s="205"/>
      <c r="ES102" s="205"/>
      <c r="ET102" s="205"/>
      <c r="EU102" s="205"/>
      <c r="EV102" s="205"/>
      <c r="EW102" s="205"/>
      <c r="EX102" s="205"/>
      <c r="EY102" s="205"/>
      <c r="EZ102" s="205"/>
      <c r="FA102" s="205"/>
      <c r="FB102" s="205"/>
      <c r="FC102" s="205"/>
      <c r="FD102" s="205"/>
      <c r="FE102" s="205"/>
      <c r="FF102" s="205"/>
      <c r="FG102" s="205"/>
      <c r="FH102" s="205"/>
      <c r="FI102" s="205"/>
      <c r="FJ102" s="205"/>
      <c r="FK102" s="205"/>
      <c r="FL102" s="205"/>
      <c r="FM102" s="205"/>
    </row>
    <row r="103" spans="1:169" s="206" customFormat="1" x14ac:dyDescent="0.3">
      <c r="A103" s="203"/>
      <c r="B103" s="203"/>
      <c r="C103" s="203"/>
      <c r="D103" s="203"/>
      <c r="E103" s="203"/>
      <c r="F103" s="203"/>
      <c r="G103" s="203"/>
      <c r="H103" s="203"/>
      <c r="I103" s="203"/>
      <c r="J103" s="205"/>
      <c r="K103" s="205"/>
      <c r="L103" s="205"/>
      <c r="M103" s="205"/>
      <c r="N103" s="205"/>
      <c r="O103" s="205"/>
      <c r="P103" s="205"/>
      <c r="Q103" s="205"/>
      <c r="R103" s="205"/>
      <c r="S103" s="205"/>
      <c r="T103" s="205"/>
      <c r="U103" s="205"/>
      <c r="V103" s="205"/>
      <c r="W103" s="205"/>
      <c r="X103" s="205"/>
      <c r="Y103" s="205"/>
      <c r="Z103" s="205"/>
      <c r="AA103" s="205"/>
      <c r="AB103" s="205"/>
      <c r="AC103" s="205"/>
      <c r="AD103" s="205"/>
      <c r="AE103" s="205"/>
      <c r="AF103" s="205"/>
      <c r="AG103" s="205"/>
      <c r="AH103" s="205"/>
      <c r="AI103" s="205"/>
      <c r="AJ103" s="205"/>
      <c r="AK103" s="205"/>
      <c r="AL103" s="205"/>
      <c r="AM103" s="205"/>
      <c r="AN103" s="205"/>
      <c r="AO103" s="205"/>
      <c r="AP103" s="205"/>
      <c r="AQ103" s="205"/>
      <c r="AR103" s="205"/>
      <c r="AS103" s="205"/>
      <c r="AT103" s="205"/>
      <c r="AU103" s="205"/>
      <c r="AV103" s="205"/>
      <c r="AW103" s="205"/>
      <c r="AX103" s="205"/>
      <c r="AY103" s="205"/>
      <c r="AZ103" s="205"/>
      <c r="BA103" s="205"/>
      <c r="BB103" s="205"/>
      <c r="BC103" s="205"/>
      <c r="BD103" s="205"/>
      <c r="BE103" s="205"/>
      <c r="BF103" s="205"/>
      <c r="BG103" s="205"/>
      <c r="BH103" s="205"/>
      <c r="BI103" s="205"/>
      <c r="BJ103" s="205"/>
      <c r="BK103" s="205"/>
      <c r="BL103" s="205"/>
      <c r="BM103" s="205"/>
      <c r="BN103" s="205"/>
      <c r="BO103" s="205"/>
      <c r="BP103" s="205"/>
      <c r="BQ103" s="205"/>
      <c r="BR103" s="205"/>
      <c r="BS103" s="205"/>
      <c r="BT103" s="205"/>
      <c r="BU103" s="205"/>
      <c r="BV103" s="205"/>
      <c r="BW103" s="205"/>
      <c r="BX103" s="205"/>
      <c r="BY103" s="205"/>
      <c r="BZ103" s="205"/>
      <c r="CA103" s="205"/>
      <c r="CB103" s="205"/>
      <c r="CC103" s="205"/>
      <c r="CD103" s="205"/>
      <c r="CE103" s="205"/>
      <c r="CF103" s="205"/>
      <c r="CG103" s="205"/>
      <c r="CH103" s="205"/>
      <c r="CI103" s="205"/>
      <c r="CJ103" s="205"/>
      <c r="CK103" s="205"/>
      <c r="CL103" s="205"/>
      <c r="CM103" s="205"/>
      <c r="CN103" s="205"/>
      <c r="CO103" s="205"/>
      <c r="CP103" s="205"/>
      <c r="CQ103" s="205"/>
      <c r="CR103" s="205"/>
      <c r="CS103" s="205"/>
      <c r="CT103" s="205"/>
      <c r="CU103" s="205"/>
      <c r="CV103" s="205"/>
      <c r="CW103" s="205"/>
      <c r="CX103" s="205"/>
      <c r="CY103" s="205"/>
      <c r="CZ103" s="205"/>
      <c r="DA103" s="205"/>
      <c r="DB103" s="205"/>
      <c r="DC103" s="205"/>
      <c r="DD103" s="205"/>
      <c r="DE103" s="205"/>
      <c r="DF103" s="205"/>
      <c r="DG103" s="205"/>
      <c r="DH103" s="205"/>
      <c r="DI103" s="205"/>
      <c r="DJ103" s="205"/>
      <c r="DK103" s="205"/>
      <c r="DL103" s="205"/>
      <c r="DM103" s="205"/>
      <c r="DN103" s="205"/>
      <c r="DO103" s="205"/>
      <c r="DP103" s="205"/>
      <c r="DQ103" s="205"/>
      <c r="DR103" s="205"/>
      <c r="DS103" s="205"/>
      <c r="DT103" s="205"/>
      <c r="DU103" s="205"/>
      <c r="DV103" s="205"/>
      <c r="DW103" s="205"/>
      <c r="DX103" s="205"/>
      <c r="DY103" s="205"/>
      <c r="DZ103" s="205"/>
      <c r="EA103" s="205"/>
      <c r="EB103" s="205"/>
      <c r="EC103" s="205"/>
      <c r="ED103" s="205"/>
      <c r="EE103" s="205"/>
      <c r="EF103" s="205"/>
      <c r="EG103" s="205"/>
      <c r="EH103" s="205"/>
      <c r="EI103" s="205"/>
      <c r="EJ103" s="205"/>
      <c r="EK103" s="205"/>
      <c r="EL103" s="205"/>
      <c r="EM103" s="205"/>
      <c r="EN103" s="205"/>
      <c r="EO103" s="205"/>
      <c r="EP103" s="205"/>
      <c r="EQ103" s="205"/>
      <c r="ER103" s="205"/>
      <c r="ES103" s="205"/>
      <c r="ET103" s="205"/>
      <c r="EU103" s="205"/>
      <c r="EV103" s="205"/>
      <c r="EW103" s="205"/>
      <c r="EX103" s="205"/>
      <c r="EY103" s="205"/>
      <c r="EZ103" s="205"/>
      <c r="FA103" s="205"/>
      <c r="FB103" s="205"/>
      <c r="FC103" s="205"/>
      <c r="FD103" s="205"/>
      <c r="FE103" s="205"/>
      <c r="FF103" s="205"/>
      <c r="FG103" s="205"/>
      <c r="FH103" s="205"/>
      <c r="FI103" s="205"/>
      <c r="FJ103" s="205"/>
      <c r="FK103" s="205"/>
      <c r="FL103" s="205"/>
      <c r="FM103" s="205"/>
    </row>
    <row r="104" spans="1:169" s="206" customFormat="1" x14ac:dyDescent="0.3">
      <c r="A104" s="203"/>
      <c r="B104" s="203"/>
      <c r="C104" s="203"/>
      <c r="D104" s="203"/>
      <c r="E104" s="203"/>
      <c r="F104" s="203"/>
      <c r="G104" s="203"/>
      <c r="H104" s="203"/>
      <c r="I104" s="203"/>
      <c r="J104" s="205"/>
      <c r="K104" s="205"/>
      <c r="L104" s="205"/>
      <c r="M104" s="205"/>
      <c r="N104" s="205"/>
      <c r="O104" s="205"/>
      <c r="P104" s="205"/>
      <c r="Q104" s="205"/>
      <c r="R104" s="205"/>
      <c r="S104" s="205"/>
      <c r="T104" s="205"/>
      <c r="U104" s="205"/>
      <c r="V104" s="205"/>
      <c r="W104" s="205"/>
      <c r="X104" s="205"/>
      <c r="Y104" s="205"/>
      <c r="Z104" s="205"/>
      <c r="AA104" s="205"/>
      <c r="AB104" s="205"/>
      <c r="AC104" s="205"/>
      <c r="AD104" s="205"/>
      <c r="AE104" s="205"/>
      <c r="AF104" s="205"/>
      <c r="AG104" s="205"/>
      <c r="AH104" s="205"/>
      <c r="AI104" s="205"/>
      <c r="AJ104" s="205"/>
      <c r="AK104" s="205"/>
      <c r="AL104" s="205"/>
      <c r="AM104" s="205"/>
      <c r="AN104" s="205"/>
      <c r="AO104" s="205"/>
      <c r="AP104" s="205"/>
      <c r="AQ104" s="205"/>
      <c r="AR104" s="205"/>
      <c r="AS104" s="205"/>
      <c r="AT104" s="205"/>
      <c r="AU104" s="205"/>
      <c r="AV104" s="205"/>
      <c r="AW104" s="205"/>
      <c r="AX104" s="205"/>
      <c r="AY104" s="205"/>
      <c r="AZ104" s="205"/>
      <c r="BA104" s="205"/>
      <c r="BB104" s="205"/>
      <c r="BC104" s="205"/>
      <c r="BD104" s="205"/>
      <c r="BE104" s="205"/>
      <c r="BF104" s="205"/>
      <c r="BG104" s="205"/>
      <c r="BH104" s="205"/>
      <c r="BI104" s="205"/>
      <c r="BJ104" s="205"/>
      <c r="BK104" s="205"/>
      <c r="BL104" s="205"/>
      <c r="BM104" s="205"/>
      <c r="BN104" s="205"/>
      <c r="BO104" s="205"/>
      <c r="BP104" s="205"/>
      <c r="BQ104" s="205"/>
      <c r="BR104" s="205"/>
      <c r="BS104" s="205"/>
      <c r="BT104" s="205"/>
      <c r="BU104" s="205"/>
      <c r="BV104" s="205"/>
      <c r="BW104" s="205"/>
      <c r="BX104" s="205"/>
      <c r="BY104" s="205"/>
      <c r="BZ104" s="205"/>
      <c r="CA104" s="205"/>
      <c r="CB104" s="205"/>
      <c r="CC104" s="205"/>
      <c r="CD104" s="205"/>
      <c r="CE104" s="205"/>
      <c r="CF104" s="205"/>
      <c r="CG104" s="205"/>
      <c r="CH104" s="205"/>
      <c r="CI104" s="205"/>
      <c r="CJ104" s="205"/>
      <c r="CK104" s="205"/>
      <c r="CL104" s="205"/>
      <c r="CM104" s="205"/>
      <c r="CN104" s="205"/>
      <c r="CO104" s="205"/>
      <c r="CP104" s="205"/>
      <c r="CQ104" s="205"/>
      <c r="CR104" s="205"/>
      <c r="CS104" s="205"/>
      <c r="CT104" s="205"/>
      <c r="CU104" s="205"/>
      <c r="CV104" s="205"/>
      <c r="CW104" s="205"/>
      <c r="CX104" s="205"/>
      <c r="CY104" s="205"/>
      <c r="CZ104" s="205"/>
      <c r="DA104" s="205"/>
      <c r="DB104" s="205"/>
      <c r="DC104" s="205"/>
      <c r="DD104" s="205"/>
      <c r="DE104" s="205"/>
      <c r="DF104" s="205"/>
      <c r="DG104" s="205"/>
      <c r="DH104" s="205"/>
      <c r="DI104" s="205"/>
      <c r="DJ104" s="205"/>
      <c r="DK104" s="205"/>
      <c r="DL104" s="205"/>
      <c r="DM104" s="205"/>
      <c r="DN104" s="205"/>
      <c r="DO104" s="205"/>
      <c r="DP104" s="205"/>
      <c r="DQ104" s="205"/>
      <c r="DR104" s="205"/>
      <c r="DS104" s="205"/>
      <c r="DT104" s="205"/>
      <c r="DU104" s="205"/>
      <c r="DV104" s="205"/>
      <c r="DW104" s="205"/>
      <c r="DX104" s="205"/>
      <c r="DY104" s="205"/>
      <c r="DZ104" s="205"/>
      <c r="EA104" s="205"/>
      <c r="EB104" s="205"/>
      <c r="EC104" s="205"/>
      <c r="ED104" s="205"/>
      <c r="EE104" s="205"/>
      <c r="EF104" s="205"/>
      <c r="EG104" s="205"/>
      <c r="EH104" s="205"/>
      <c r="EI104" s="205"/>
      <c r="EJ104" s="205"/>
      <c r="EK104" s="205"/>
      <c r="EL104" s="205"/>
      <c r="EM104" s="205"/>
      <c r="EN104" s="205"/>
      <c r="EO104" s="205"/>
      <c r="EP104" s="205"/>
      <c r="EQ104" s="205"/>
      <c r="ER104" s="205"/>
      <c r="ES104" s="205"/>
      <c r="ET104" s="205"/>
      <c r="EU104" s="205"/>
      <c r="EV104" s="205"/>
      <c r="EW104" s="205"/>
      <c r="EX104" s="205"/>
      <c r="EY104" s="205"/>
      <c r="EZ104" s="205"/>
      <c r="FA104" s="205"/>
      <c r="FB104" s="205"/>
      <c r="FC104" s="205"/>
      <c r="FD104" s="205"/>
      <c r="FE104" s="205"/>
      <c r="FF104" s="205"/>
      <c r="FG104" s="205"/>
      <c r="FH104" s="205"/>
      <c r="FI104" s="205"/>
      <c r="FJ104" s="205"/>
      <c r="FK104" s="205"/>
      <c r="FL104" s="205"/>
      <c r="FM104" s="205"/>
    </row>
    <row r="105" spans="1:169" s="206" customFormat="1" x14ac:dyDescent="0.3">
      <c r="A105" s="203"/>
      <c r="B105" s="203"/>
      <c r="C105" s="203"/>
      <c r="D105" s="203"/>
      <c r="E105" s="203"/>
      <c r="F105" s="203"/>
      <c r="G105" s="203"/>
      <c r="H105" s="203"/>
      <c r="I105" s="203"/>
      <c r="J105" s="205"/>
      <c r="K105" s="205"/>
      <c r="L105" s="205"/>
      <c r="M105" s="205"/>
      <c r="N105" s="205"/>
      <c r="O105" s="205"/>
      <c r="P105" s="205"/>
      <c r="Q105" s="205"/>
      <c r="R105" s="205"/>
      <c r="S105" s="205"/>
      <c r="T105" s="205"/>
      <c r="U105" s="205"/>
      <c r="V105" s="205"/>
      <c r="W105" s="205"/>
      <c r="X105" s="205"/>
      <c r="Y105" s="205"/>
      <c r="Z105" s="205"/>
      <c r="AA105" s="205"/>
      <c r="AB105" s="205"/>
      <c r="AC105" s="205"/>
      <c r="AD105" s="205"/>
      <c r="AE105" s="205"/>
      <c r="AF105" s="205"/>
      <c r="AG105" s="205"/>
      <c r="AH105" s="205"/>
      <c r="AI105" s="205"/>
      <c r="AJ105" s="205"/>
      <c r="AK105" s="205"/>
      <c r="AL105" s="205"/>
      <c r="AM105" s="205"/>
      <c r="AN105" s="205"/>
      <c r="AO105" s="205"/>
      <c r="AP105" s="205"/>
      <c r="AQ105" s="205"/>
      <c r="AR105" s="205"/>
      <c r="AS105" s="205"/>
      <c r="AT105" s="205"/>
      <c r="AU105" s="205"/>
      <c r="AV105" s="205"/>
      <c r="AW105" s="205"/>
      <c r="AX105" s="205"/>
      <c r="AY105" s="205"/>
      <c r="AZ105" s="205"/>
      <c r="BA105" s="205"/>
      <c r="BB105" s="205"/>
      <c r="BC105" s="205"/>
      <c r="BD105" s="205"/>
      <c r="BE105" s="205"/>
      <c r="BF105" s="205"/>
      <c r="BG105" s="205"/>
      <c r="BH105" s="205"/>
      <c r="BI105" s="205"/>
      <c r="BJ105" s="205"/>
      <c r="BK105" s="205"/>
      <c r="BL105" s="205"/>
      <c r="BM105" s="205"/>
      <c r="BN105" s="205"/>
      <c r="BO105" s="205"/>
      <c r="BP105" s="205"/>
      <c r="BQ105" s="205"/>
      <c r="BR105" s="205"/>
      <c r="BS105" s="205"/>
      <c r="BT105" s="205"/>
      <c r="BU105" s="205"/>
      <c r="BV105" s="205"/>
      <c r="BW105" s="205"/>
      <c r="BX105" s="205"/>
      <c r="BY105" s="205"/>
      <c r="BZ105" s="205"/>
      <c r="CA105" s="205"/>
      <c r="CB105" s="205"/>
      <c r="CC105" s="205"/>
      <c r="CD105" s="205"/>
      <c r="CE105" s="205"/>
      <c r="CF105" s="205"/>
      <c r="CG105" s="205"/>
      <c r="CH105" s="205"/>
      <c r="CI105" s="205"/>
      <c r="CJ105" s="205"/>
      <c r="CK105" s="205"/>
      <c r="CL105" s="205"/>
      <c r="CM105" s="205"/>
      <c r="CN105" s="205"/>
      <c r="CO105" s="205"/>
      <c r="CP105" s="205"/>
      <c r="CQ105" s="205"/>
      <c r="CR105" s="205"/>
      <c r="CS105" s="205"/>
      <c r="CT105" s="205"/>
      <c r="CU105" s="205"/>
      <c r="CV105" s="205"/>
      <c r="CW105" s="205"/>
      <c r="CX105" s="205"/>
      <c r="CY105" s="205"/>
      <c r="CZ105" s="205"/>
      <c r="DA105" s="205"/>
      <c r="DB105" s="205"/>
      <c r="DC105" s="205"/>
      <c r="DD105" s="205"/>
      <c r="DE105" s="205"/>
      <c r="DF105" s="205"/>
      <c r="DG105" s="205"/>
      <c r="DH105" s="205"/>
      <c r="DI105" s="205"/>
      <c r="DJ105" s="205"/>
      <c r="DK105" s="205"/>
      <c r="DL105" s="205"/>
      <c r="DM105" s="205"/>
      <c r="DN105" s="205"/>
      <c r="DO105" s="205"/>
      <c r="DP105" s="205"/>
      <c r="DQ105" s="205"/>
      <c r="DR105" s="205"/>
      <c r="DS105" s="205"/>
      <c r="DT105" s="205"/>
      <c r="DU105" s="205"/>
      <c r="DV105" s="205"/>
      <c r="DW105" s="205"/>
      <c r="DX105" s="205"/>
      <c r="DY105" s="205"/>
      <c r="DZ105" s="205"/>
      <c r="EA105" s="205"/>
      <c r="EB105" s="205"/>
      <c r="EC105" s="205"/>
      <c r="ED105" s="205"/>
      <c r="EE105" s="205"/>
      <c r="EF105" s="205"/>
      <c r="EG105" s="205"/>
      <c r="EH105" s="205"/>
      <c r="EI105" s="205"/>
      <c r="EJ105" s="205"/>
      <c r="EK105" s="205"/>
      <c r="EL105" s="205"/>
      <c r="EM105" s="205"/>
      <c r="EN105" s="205"/>
      <c r="EO105" s="205"/>
      <c r="EP105" s="205"/>
      <c r="EQ105" s="205"/>
      <c r="ER105" s="205"/>
      <c r="ES105" s="205"/>
      <c r="ET105" s="205"/>
      <c r="EU105" s="205"/>
      <c r="EV105" s="205"/>
      <c r="EW105" s="205"/>
      <c r="EX105" s="205"/>
      <c r="EY105" s="205"/>
      <c r="EZ105" s="205"/>
      <c r="FA105" s="205"/>
      <c r="FB105" s="205"/>
      <c r="FC105" s="205"/>
      <c r="FD105" s="205"/>
      <c r="FE105" s="205"/>
      <c r="FF105" s="205"/>
      <c r="FG105" s="205"/>
      <c r="FH105" s="205"/>
      <c r="FI105" s="205"/>
      <c r="FJ105" s="205"/>
      <c r="FK105" s="205"/>
      <c r="FL105" s="205"/>
      <c r="FM105" s="205"/>
    </row>
    <row r="106" spans="1:169" s="206" customFormat="1" x14ac:dyDescent="0.3">
      <c r="A106" s="203"/>
      <c r="B106" s="203"/>
      <c r="C106" s="203"/>
      <c r="D106" s="203"/>
      <c r="E106" s="203"/>
      <c r="F106" s="203"/>
      <c r="G106" s="203"/>
      <c r="H106" s="203"/>
      <c r="I106" s="203"/>
      <c r="J106" s="205"/>
      <c r="K106" s="205"/>
      <c r="L106" s="205"/>
      <c r="M106" s="205"/>
      <c r="N106" s="205"/>
      <c r="O106" s="205"/>
      <c r="P106" s="205"/>
      <c r="Q106" s="205"/>
      <c r="R106" s="205"/>
      <c r="S106" s="205"/>
      <c r="T106" s="205"/>
      <c r="U106" s="205"/>
      <c r="V106" s="205"/>
      <c r="W106" s="205"/>
      <c r="X106" s="205"/>
      <c r="Y106" s="205"/>
      <c r="Z106" s="205"/>
      <c r="AA106" s="205"/>
      <c r="AB106" s="205"/>
      <c r="AC106" s="205"/>
      <c r="AD106" s="205"/>
      <c r="AE106" s="205"/>
      <c r="AF106" s="205"/>
      <c r="AG106" s="205"/>
      <c r="AH106" s="205"/>
      <c r="AI106" s="205"/>
      <c r="AJ106" s="205"/>
      <c r="AK106" s="205"/>
      <c r="AL106" s="205"/>
      <c r="AM106" s="205"/>
      <c r="AN106" s="205"/>
      <c r="AO106" s="205"/>
      <c r="AP106" s="205"/>
      <c r="AQ106" s="205"/>
      <c r="AR106" s="205"/>
      <c r="AS106" s="205"/>
      <c r="AT106" s="205"/>
      <c r="AU106" s="205"/>
      <c r="AV106" s="205"/>
      <c r="AW106" s="205"/>
      <c r="AX106" s="205"/>
      <c r="AY106" s="205"/>
      <c r="AZ106" s="205"/>
      <c r="BA106" s="205"/>
      <c r="BB106" s="205"/>
      <c r="BC106" s="205"/>
      <c r="BD106" s="205"/>
      <c r="BE106" s="205"/>
      <c r="BF106" s="205"/>
      <c r="BG106" s="205"/>
      <c r="BH106" s="205"/>
      <c r="BI106" s="205"/>
      <c r="BJ106" s="205"/>
      <c r="BK106" s="205"/>
      <c r="BL106" s="205"/>
      <c r="BM106" s="205"/>
      <c r="BN106" s="205"/>
      <c r="BO106" s="205"/>
      <c r="BP106" s="205"/>
      <c r="BQ106" s="205"/>
      <c r="BR106" s="205"/>
      <c r="BS106" s="205"/>
      <c r="BT106" s="205"/>
      <c r="BU106" s="205"/>
      <c r="BV106" s="205"/>
      <c r="BW106" s="205"/>
      <c r="BX106" s="205"/>
      <c r="BY106" s="205"/>
      <c r="BZ106" s="205"/>
      <c r="CA106" s="205"/>
      <c r="CB106" s="205"/>
      <c r="CC106" s="205"/>
      <c r="CD106" s="205"/>
      <c r="CE106" s="205"/>
      <c r="CF106" s="205"/>
      <c r="CG106" s="205"/>
      <c r="CH106" s="205"/>
      <c r="CI106" s="205"/>
      <c r="CJ106" s="205"/>
      <c r="CK106" s="205"/>
      <c r="CL106" s="205"/>
      <c r="CM106" s="205"/>
      <c r="CN106" s="205"/>
      <c r="CO106" s="205"/>
      <c r="CP106" s="205"/>
      <c r="CQ106" s="205"/>
      <c r="CR106" s="205"/>
      <c r="CS106" s="205"/>
      <c r="CT106" s="205"/>
      <c r="CU106" s="205"/>
      <c r="CV106" s="205"/>
      <c r="CW106" s="205"/>
      <c r="CX106" s="205"/>
      <c r="CY106" s="205"/>
      <c r="CZ106" s="205"/>
      <c r="DA106" s="205"/>
      <c r="DB106" s="205"/>
      <c r="DC106" s="205"/>
      <c r="DD106" s="205"/>
      <c r="DE106" s="205"/>
      <c r="DF106" s="205"/>
      <c r="DG106" s="205"/>
      <c r="DH106" s="205"/>
      <c r="DI106" s="205"/>
      <c r="DJ106" s="205"/>
      <c r="DK106" s="205"/>
      <c r="DL106" s="205"/>
      <c r="DM106" s="205"/>
      <c r="DN106" s="205"/>
      <c r="DO106" s="205"/>
      <c r="DP106" s="205"/>
      <c r="DQ106" s="205"/>
      <c r="DR106" s="205"/>
      <c r="DS106" s="205"/>
      <c r="DT106" s="205"/>
      <c r="DU106" s="205"/>
      <c r="DV106" s="205"/>
      <c r="DW106" s="205"/>
      <c r="DX106" s="205"/>
      <c r="DY106" s="205"/>
      <c r="DZ106" s="205"/>
      <c r="EA106" s="205"/>
      <c r="EB106" s="205"/>
      <c r="EC106" s="205"/>
      <c r="ED106" s="205"/>
      <c r="EE106" s="205"/>
      <c r="EF106" s="205"/>
      <c r="EG106" s="205"/>
      <c r="EH106" s="205"/>
      <c r="EI106" s="205"/>
      <c r="EJ106" s="205"/>
      <c r="EK106" s="205"/>
      <c r="EL106" s="205"/>
      <c r="EM106" s="205"/>
      <c r="EN106" s="205"/>
      <c r="EO106" s="205"/>
      <c r="EP106" s="205"/>
      <c r="EQ106" s="205"/>
      <c r="ER106" s="205"/>
      <c r="ES106" s="205"/>
      <c r="ET106" s="205"/>
      <c r="EU106" s="205"/>
      <c r="EV106" s="205"/>
      <c r="EW106" s="205"/>
      <c r="EX106" s="205"/>
      <c r="EY106" s="205"/>
      <c r="EZ106" s="205"/>
      <c r="FA106" s="205"/>
      <c r="FB106" s="205"/>
      <c r="FC106" s="205"/>
      <c r="FD106" s="205"/>
      <c r="FE106" s="205"/>
      <c r="FF106" s="205"/>
      <c r="FG106" s="205"/>
      <c r="FH106" s="205"/>
      <c r="FI106" s="205"/>
      <c r="FJ106" s="205"/>
      <c r="FK106" s="205"/>
      <c r="FL106" s="205"/>
      <c r="FM106" s="205"/>
    </row>
    <row r="107" spans="1:169" s="206" customFormat="1" x14ac:dyDescent="0.3">
      <c r="A107" s="203"/>
      <c r="B107" s="203"/>
      <c r="C107" s="203"/>
      <c r="D107" s="203"/>
      <c r="E107" s="203"/>
      <c r="F107" s="203"/>
      <c r="G107" s="203"/>
      <c r="H107" s="203"/>
      <c r="I107" s="203"/>
      <c r="J107" s="205"/>
      <c r="K107" s="205"/>
      <c r="L107" s="205"/>
      <c r="M107" s="205"/>
      <c r="N107" s="205"/>
      <c r="O107" s="205"/>
      <c r="P107" s="205"/>
      <c r="Q107" s="205"/>
      <c r="R107" s="205"/>
      <c r="S107" s="205"/>
      <c r="T107" s="205"/>
      <c r="U107" s="205"/>
      <c r="V107" s="205"/>
      <c r="W107" s="205"/>
      <c r="X107" s="205"/>
      <c r="Y107" s="205"/>
      <c r="Z107" s="205"/>
      <c r="AA107" s="205"/>
      <c r="AB107" s="205"/>
      <c r="AC107" s="205"/>
      <c r="AD107" s="205"/>
      <c r="AE107" s="205"/>
      <c r="AF107" s="205"/>
      <c r="AG107" s="205"/>
      <c r="AH107" s="205"/>
      <c r="AI107" s="205"/>
      <c r="AJ107" s="205"/>
      <c r="AK107" s="205"/>
      <c r="AL107" s="205"/>
      <c r="AM107" s="205"/>
      <c r="AN107" s="205"/>
      <c r="AO107" s="205"/>
      <c r="AP107" s="205"/>
      <c r="AQ107" s="205"/>
      <c r="AR107" s="205"/>
      <c r="AS107" s="205"/>
      <c r="AT107" s="205"/>
      <c r="AU107" s="205"/>
      <c r="AV107" s="205"/>
      <c r="AW107" s="205"/>
      <c r="AX107" s="205"/>
      <c r="AY107" s="205"/>
      <c r="AZ107" s="205"/>
      <c r="BA107" s="205"/>
      <c r="BB107" s="205"/>
      <c r="BC107" s="205"/>
      <c r="BD107" s="205"/>
      <c r="BE107" s="205"/>
      <c r="BF107" s="205"/>
      <c r="BG107" s="205"/>
      <c r="BH107" s="205"/>
      <c r="BI107" s="205"/>
      <c r="BJ107" s="205"/>
      <c r="BK107" s="205"/>
      <c r="BL107" s="205"/>
      <c r="BM107" s="205"/>
      <c r="BN107" s="205"/>
      <c r="BO107" s="205"/>
      <c r="BP107" s="205"/>
      <c r="BQ107" s="205"/>
      <c r="BR107" s="205"/>
      <c r="BS107" s="205"/>
      <c r="BT107" s="205"/>
      <c r="BU107" s="205"/>
      <c r="BV107" s="205"/>
      <c r="BW107" s="205"/>
      <c r="BX107" s="205"/>
      <c r="BY107" s="205"/>
      <c r="BZ107" s="205"/>
      <c r="CA107" s="205"/>
      <c r="CB107" s="205"/>
      <c r="CC107" s="205"/>
      <c r="CD107" s="205"/>
      <c r="CE107" s="205"/>
      <c r="CF107" s="205"/>
      <c r="CG107" s="205"/>
      <c r="CH107" s="205"/>
      <c r="CI107" s="205"/>
      <c r="CJ107" s="205"/>
      <c r="CK107" s="205"/>
      <c r="CL107" s="205"/>
      <c r="CM107" s="205"/>
      <c r="CN107" s="205"/>
      <c r="CO107" s="205"/>
      <c r="CP107" s="205"/>
      <c r="CQ107" s="205"/>
      <c r="CR107" s="205"/>
      <c r="CS107" s="205"/>
      <c r="CT107" s="205"/>
      <c r="CU107" s="205"/>
      <c r="CV107" s="205"/>
      <c r="CW107" s="205"/>
      <c r="CX107" s="205"/>
      <c r="CY107" s="205"/>
      <c r="CZ107" s="205"/>
      <c r="DA107" s="205"/>
      <c r="DB107" s="205"/>
      <c r="DC107" s="205"/>
      <c r="DD107" s="205"/>
      <c r="DE107" s="205"/>
      <c r="DF107" s="205"/>
      <c r="DG107" s="205"/>
      <c r="DH107" s="205"/>
      <c r="DI107" s="205"/>
      <c r="DJ107" s="205"/>
      <c r="DK107" s="205"/>
      <c r="DL107" s="205"/>
      <c r="DM107" s="205"/>
      <c r="DN107" s="205"/>
      <c r="DO107" s="205"/>
      <c r="DP107" s="205"/>
      <c r="DQ107" s="205"/>
      <c r="DR107" s="205"/>
      <c r="DS107" s="205"/>
      <c r="DT107" s="205"/>
      <c r="DU107" s="205"/>
      <c r="DV107" s="205"/>
      <c r="DW107" s="205"/>
      <c r="DX107" s="205"/>
      <c r="DY107" s="205"/>
      <c r="DZ107" s="205"/>
      <c r="EA107" s="205"/>
      <c r="EB107" s="205"/>
      <c r="EC107" s="205"/>
      <c r="ED107" s="205"/>
      <c r="EE107" s="205"/>
      <c r="EF107" s="205"/>
      <c r="EG107" s="205"/>
      <c r="EH107" s="205"/>
      <c r="EI107" s="205"/>
      <c r="EJ107" s="205"/>
      <c r="EK107" s="205"/>
      <c r="EL107" s="205"/>
      <c r="EM107" s="205"/>
      <c r="EN107" s="205"/>
      <c r="EO107" s="205"/>
      <c r="EP107" s="205"/>
      <c r="EQ107" s="205"/>
      <c r="ER107" s="205"/>
      <c r="ES107" s="205"/>
      <c r="ET107" s="205"/>
      <c r="EU107" s="205"/>
      <c r="EV107" s="205"/>
      <c r="EW107" s="205"/>
      <c r="EX107" s="205"/>
      <c r="EY107" s="205"/>
      <c r="EZ107" s="205"/>
      <c r="FA107" s="205"/>
      <c r="FB107" s="205"/>
      <c r="FC107" s="205"/>
      <c r="FD107" s="205"/>
      <c r="FE107" s="205"/>
      <c r="FF107" s="205"/>
      <c r="FG107" s="205"/>
      <c r="FH107" s="205"/>
      <c r="FI107" s="205"/>
      <c r="FJ107" s="205"/>
      <c r="FK107" s="205"/>
      <c r="FL107" s="205"/>
      <c r="FM107" s="205"/>
    </row>
    <row r="108" spans="1:169" s="206" customFormat="1" x14ac:dyDescent="0.3">
      <c r="A108" s="203"/>
      <c r="B108" s="203"/>
      <c r="C108" s="203"/>
      <c r="D108" s="203"/>
      <c r="E108" s="203"/>
      <c r="F108" s="203"/>
      <c r="G108" s="203"/>
      <c r="H108" s="203"/>
      <c r="I108" s="203"/>
      <c r="J108" s="205"/>
      <c r="K108" s="205"/>
      <c r="L108" s="205"/>
      <c r="M108" s="205"/>
      <c r="N108" s="205"/>
      <c r="O108" s="205"/>
      <c r="P108" s="205"/>
      <c r="Q108" s="205"/>
      <c r="R108" s="205"/>
      <c r="S108" s="205"/>
      <c r="T108" s="205"/>
      <c r="U108" s="205"/>
      <c r="V108" s="205"/>
      <c r="W108" s="205"/>
      <c r="X108" s="205"/>
      <c r="Y108" s="205"/>
      <c r="Z108" s="205"/>
      <c r="AA108" s="205"/>
      <c r="AB108" s="205"/>
      <c r="AC108" s="205"/>
      <c r="AD108" s="205"/>
      <c r="AE108" s="205"/>
      <c r="AF108" s="205"/>
      <c r="AG108" s="205"/>
      <c r="AH108" s="205"/>
      <c r="AI108" s="205"/>
      <c r="AJ108" s="205"/>
      <c r="AK108" s="205"/>
      <c r="AL108" s="205"/>
      <c r="AM108" s="205"/>
      <c r="AN108" s="205"/>
      <c r="AO108" s="205"/>
      <c r="AP108" s="205"/>
      <c r="AQ108" s="205"/>
      <c r="AR108" s="205"/>
      <c r="AS108" s="205"/>
      <c r="AT108" s="205"/>
      <c r="AU108" s="205"/>
      <c r="AV108" s="205"/>
      <c r="AW108" s="205"/>
      <c r="AX108" s="205"/>
      <c r="AY108" s="205"/>
      <c r="AZ108" s="205"/>
      <c r="BA108" s="205"/>
      <c r="BB108" s="205"/>
      <c r="BC108" s="205"/>
      <c r="BD108" s="205"/>
      <c r="BE108" s="205"/>
      <c r="BF108" s="205"/>
      <c r="BG108" s="205"/>
      <c r="BH108" s="205"/>
      <c r="BI108" s="205"/>
      <c r="BJ108" s="205"/>
      <c r="BK108" s="205"/>
      <c r="BL108" s="205"/>
      <c r="BM108" s="205"/>
      <c r="BN108" s="205"/>
      <c r="BO108" s="205"/>
      <c r="BP108" s="205"/>
      <c r="BQ108" s="205"/>
      <c r="BR108" s="205"/>
      <c r="BS108" s="205"/>
      <c r="BT108" s="205"/>
      <c r="BU108" s="205"/>
      <c r="BV108" s="205"/>
      <c r="BW108" s="205"/>
      <c r="BX108" s="205"/>
      <c r="BY108" s="205"/>
      <c r="BZ108" s="205"/>
      <c r="CA108" s="205"/>
      <c r="CB108" s="205"/>
      <c r="CC108" s="205"/>
      <c r="CD108" s="205"/>
      <c r="CE108" s="205"/>
      <c r="CF108" s="205"/>
      <c r="CG108" s="205"/>
      <c r="CH108" s="205"/>
      <c r="CI108" s="205"/>
      <c r="CJ108" s="205"/>
      <c r="CK108" s="205"/>
      <c r="CL108" s="205"/>
      <c r="CM108" s="205"/>
      <c r="CN108" s="205"/>
      <c r="CO108" s="205"/>
      <c r="CP108" s="205"/>
      <c r="CQ108" s="205"/>
      <c r="CR108" s="205"/>
      <c r="CS108" s="205"/>
      <c r="CT108" s="205"/>
      <c r="CU108" s="205"/>
      <c r="CV108" s="205"/>
      <c r="CW108" s="205"/>
      <c r="CX108" s="205"/>
      <c r="CY108" s="205"/>
      <c r="CZ108" s="205"/>
      <c r="DA108" s="205"/>
      <c r="DB108" s="205"/>
      <c r="DC108" s="205"/>
      <c r="DD108" s="205"/>
      <c r="DE108" s="205"/>
      <c r="DF108" s="205"/>
      <c r="DG108" s="205"/>
      <c r="DH108" s="205"/>
      <c r="DI108" s="205"/>
      <c r="DJ108" s="205"/>
      <c r="DK108" s="205"/>
      <c r="DL108" s="205"/>
      <c r="DM108" s="205"/>
      <c r="DN108" s="205"/>
      <c r="DO108" s="205"/>
      <c r="DP108" s="205"/>
      <c r="DQ108" s="205"/>
      <c r="DR108" s="205"/>
      <c r="DS108" s="205"/>
      <c r="DT108" s="205"/>
      <c r="DU108" s="205"/>
      <c r="DV108" s="205"/>
      <c r="DW108" s="205"/>
      <c r="DX108" s="205"/>
      <c r="DY108" s="205"/>
      <c r="DZ108" s="205"/>
      <c r="EA108" s="205"/>
      <c r="EB108" s="205"/>
      <c r="EC108" s="205"/>
      <c r="ED108" s="205"/>
      <c r="EE108" s="205"/>
      <c r="EF108" s="205"/>
      <c r="EG108" s="205"/>
      <c r="EH108" s="205"/>
      <c r="EI108" s="205"/>
      <c r="EJ108" s="205"/>
      <c r="EK108" s="205"/>
      <c r="EL108" s="205"/>
      <c r="EM108" s="205"/>
      <c r="EN108" s="205"/>
      <c r="EO108" s="205"/>
      <c r="EP108" s="205"/>
      <c r="EQ108" s="205"/>
      <c r="ER108" s="205"/>
      <c r="ES108" s="205"/>
      <c r="ET108" s="205"/>
      <c r="EU108" s="205"/>
      <c r="EV108" s="205"/>
      <c r="EW108" s="205"/>
      <c r="EX108" s="205"/>
      <c r="EY108" s="205"/>
      <c r="EZ108" s="205"/>
      <c r="FA108" s="205"/>
      <c r="FB108" s="205"/>
      <c r="FC108" s="205"/>
      <c r="FD108" s="205"/>
      <c r="FE108" s="205"/>
      <c r="FF108" s="205"/>
      <c r="FG108" s="205"/>
      <c r="FH108" s="205"/>
      <c r="FI108" s="205"/>
      <c r="FJ108" s="205"/>
      <c r="FK108" s="205"/>
      <c r="FL108" s="205"/>
      <c r="FM108" s="205"/>
    </row>
    <row r="109" spans="1:169" s="206" customFormat="1" x14ac:dyDescent="0.3">
      <c r="A109" s="203"/>
      <c r="B109" s="203"/>
      <c r="C109" s="203"/>
      <c r="D109" s="203"/>
      <c r="E109" s="203"/>
      <c r="F109" s="203"/>
      <c r="G109" s="203"/>
      <c r="H109" s="203"/>
      <c r="I109" s="203"/>
      <c r="J109" s="205"/>
      <c r="K109" s="205"/>
      <c r="L109" s="205"/>
      <c r="M109" s="205"/>
      <c r="N109" s="205"/>
      <c r="O109" s="205"/>
      <c r="P109" s="205"/>
      <c r="Q109" s="205"/>
      <c r="R109" s="205"/>
      <c r="S109" s="205"/>
      <c r="T109" s="205"/>
      <c r="U109" s="205"/>
      <c r="V109" s="205"/>
      <c r="W109" s="205"/>
      <c r="X109" s="205"/>
      <c r="Y109" s="205"/>
      <c r="Z109" s="205"/>
      <c r="AA109" s="205"/>
      <c r="AB109" s="205"/>
      <c r="AC109" s="205"/>
      <c r="AD109" s="205"/>
      <c r="AE109" s="205"/>
      <c r="AF109" s="205"/>
      <c r="AG109" s="205"/>
      <c r="AH109" s="205"/>
      <c r="AI109" s="205"/>
      <c r="AJ109" s="205"/>
      <c r="AK109" s="205"/>
      <c r="AL109" s="205"/>
      <c r="AM109" s="205"/>
      <c r="AN109" s="205"/>
      <c r="AO109" s="205"/>
      <c r="AP109" s="205"/>
      <c r="AQ109" s="205"/>
      <c r="AR109" s="205"/>
      <c r="AS109" s="205"/>
      <c r="AT109" s="205"/>
      <c r="AU109" s="205"/>
      <c r="AV109" s="205"/>
      <c r="AW109" s="205"/>
      <c r="AX109" s="205"/>
      <c r="AY109" s="205"/>
      <c r="AZ109" s="205"/>
      <c r="BA109" s="205"/>
      <c r="BB109" s="205"/>
      <c r="BC109" s="205"/>
      <c r="BD109" s="205"/>
      <c r="BE109" s="205"/>
      <c r="BF109" s="205"/>
      <c r="BG109" s="205"/>
      <c r="BH109" s="205"/>
      <c r="BI109" s="205"/>
      <c r="BJ109" s="205"/>
      <c r="BK109" s="205"/>
      <c r="BL109" s="205"/>
      <c r="BM109" s="205"/>
      <c r="BN109" s="205"/>
      <c r="BO109" s="205"/>
      <c r="BP109" s="205"/>
      <c r="BQ109" s="205"/>
      <c r="BR109" s="205"/>
      <c r="BS109" s="205"/>
      <c r="BT109" s="205"/>
      <c r="BU109" s="205"/>
      <c r="BV109" s="205"/>
      <c r="BW109" s="205"/>
      <c r="BX109" s="205"/>
      <c r="BY109" s="205"/>
      <c r="BZ109" s="205"/>
      <c r="CA109" s="205"/>
      <c r="CB109" s="205"/>
      <c r="CC109" s="205"/>
      <c r="CD109" s="205"/>
      <c r="CE109" s="205"/>
      <c r="CF109" s="205"/>
      <c r="CG109" s="205"/>
      <c r="CH109" s="205"/>
      <c r="CI109" s="205"/>
      <c r="CJ109" s="205"/>
      <c r="CK109" s="205"/>
      <c r="CL109" s="205"/>
      <c r="CM109" s="205"/>
      <c r="CN109" s="205"/>
      <c r="CO109" s="205"/>
      <c r="CP109" s="205"/>
      <c r="CQ109" s="205"/>
      <c r="CR109" s="205"/>
      <c r="CS109" s="205"/>
      <c r="CT109" s="205"/>
      <c r="CU109" s="205"/>
      <c r="CV109" s="205"/>
      <c r="CW109" s="205"/>
      <c r="CX109" s="205"/>
      <c r="CY109" s="205"/>
      <c r="CZ109" s="205"/>
      <c r="DA109" s="205"/>
      <c r="DB109" s="205"/>
      <c r="DC109" s="205"/>
      <c r="DD109" s="205"/>
      <c r="DE109" s="205"/>
      <c r="DF109" s="205"/>
      <c r="DG109" s="205"/>
      <c r="DH109" s="205"/>
      <c r="DI109" s="205"/>
      <c r="DJ109" s="205"/>
      <c r="DK109" s="205"/>
      <c r="DL109" s="205"/>
      <c r="DM109" s="205"/>
      <c r="DN109" s="205"/>
      <c r="DO109" s="205"/>
      <c r="DP109" s="205"/>
      <c r="DQ109" s="205"/>
      <c r="DR109" s="205"/>
      <c r="DS109" s="205"/>
      <c r="DT109" s="205"/>
      <c r="DU109" s="205"/>
      <c r="DV109" s="205"/>
      <c r="DW109" s="205"/>
      <c r="DX109" s="205"/>
      <c r="DY109" s="205"/>
      <c r="DZ109" s="205"/>
      <c r="EA109" s="205"/>
      <c r="EB109" s="205"/>
      <c r="EC109" s="205"/>
      <c r="ED109" s="205"/>
      <c r="EE109" s="205"/>
      <c r="EF109" s="205"/>
      <c r="EG109" s="205"/>
      <c r="EH109" s="205"/>
      <c r="EI109" s="205"/>
      <c r="EJ109" s="205"/>
      <c r="EK109" s="205"/>
      <c r="EL109" s="205"/>
      <c r="EM109" s="205"/>
      <c r="EN109" s="205"/>
      <c r="EO109" s="205"/>
      <c r="EP109" s="205"/>
      <c r="EQ109" s="205"/>
      <c r="ER109" s="205"/>
      <c r="ES109" s="205"/>
      <c r="ET109" s="205"/>
      <c r="EU109" s="205"/>
      <c r="EV109" s="205"/>
      <c r="EW109" s="205"/>
      <c r="EX109" s="205"/>
      <c r="EY109" s="205"/>
      <c r="EZ109" s="205"/>
      <c r="FA109" s="205"/>
      <c r="FB109" s="205"/>
      <c r="FC109" s="205"/>
      <c r="FD109" s="205"/>
      <c r="FE109" s="205"/>
      <c r="FF109" s="205"/>
      <c r="FG109" s="205"/>
      <c r="FH109" s="205"/>
      <c r="FI109" s="205"/>
      <c r="FJ109" s="205"/>
      <c r="FK109" s="205"/>
      <c r="FL109" s="205"/>
      <c r="FM109" s="205"/>
    </row>
    <row r="110" spans="1:169" s="206" customFormat="1" x14ac:dyDescent="0.3">
      <c r="A110" s="203"/>
      <c r="B110" s="203"/>
      <c r="C110" s="203"/>
      <c r="D110" s="203"/>
      <c r="E110" s="203"/>
      <c r="F110" s="203"/>
      <c r="G110" s="203"/>
      <c r="H110" s="203"/>
      <c r="I110" s="203"/>
      <c r="J110" s="205"/>
      <c r="K110" s="205"/>
      <c r="L110" s="205"/>
      <c r="M110" s="205"/>
      <c r="N110" s="205"/>
      <c r="O110" s="205"/>
      <c r="P110" s="205"/>
      <c r="Q110" s="205"/>
      <c r="R110" s="205"/>
      <c r="S110" s="205"/>
      <c r="T110" s="205"/>
      <c r="U110" s="205"/>
      <c r="V110" s="205"/>
      <c r="W110" s="205"/>
      <c r="X110" s="205"/>
      <c r="Y110" s="205"/>
      <c r="Z110" s="205"/>
      <c r="AA110" s="205"/>
      <c r="AB110" s="205"/>
      <c r="AC110" s="205"/>
      <c r="AD110" s="205"/>
      <c r="AE110" s="205"/>
      <c r="AF110" s="205"/>
      <c r="AG110" s="205"/>
      <c r="AH110" s="205"/>
      <c r="AI110" s="205"/>
      <c r="AJ110" s="205"/>
      <c r="AK110" s="205"/>
      <c r="AL110" s="205"/>
      <c r="AM110" s="205"/>
      <c r="AN110" s="205"/>
      <c r="AO110" s="205"/>
      <c r="AP110" s="205"/>
      <c r="AQ110" s="205"/>
      <c r="AR110" s="205"/>
      <c r="AS110" s="205"/>
      <c r="AT110" s="205"/>
      <c r="AU110" s="205"/>
      <c r="AV110" s="205"/>
      <c r="AW110" s="205"/>
      <c r="AX110" s="205"/>
      <c r="AY110" s="205"/>
      <c r="AZ110" s="205"/>
      <c r="BA110" s="205"/>
      <c r="BB110" s="205"/>
      <c r="BC110" s="205"/>
      <c r="BD110" s="205"/>
      <c r="BE110" s="205"/>
      <c r="BF110" s="205"/>
      <c r="BG110" s="205"/>
      <c r="BH110" s="205"/>
      <c r="BI110" s="205"/>
      <c r="BJ110" s="205"/>
      <c r="BK110" s="205"/>
      <c r="BL110" s="205"/>
      <c r="BM110" s="205"/>
      <c r="BN110" s="205"/>
      <c r="BO110" s="205"/>
      <c r="BP110" s="205"/>
      <c r="BQ110" s="205"/>
      <c r="BR110" s="205"/>
      <c r="BS110" s="205"/>
      <c r="BT110" s="205"/>
      <c r="BU110" s="205"/>
      <c r="BV110" s="205"/>
      <c r="BW110" s="205"/>
      <c r="BX110" s="205"/>
      <c r="BY110" s="205"/>
      <c r="BZ110" s="205"/>
      <c r="CA110" s="205"/>
      <c r="CB110" s="205"/>
      <c r="CC110" s="205"/>
      <c r="CD110" s="205"/>
      <c r="CE110" s="205"/>
      <c r="CF110" s="205"/>
      <c r="CG110" s="205"/>
      <c r="CH110" s="205"/>
      <c r="CI110" s="205"/>
      <c r="CJ110" s="205"/>
      <c r="CK110" s="205"/>
      <c r="CL110" s="205"/>
      <c r="CM110" s="205"/>
      <c r="CN110" s="205"/>
      <c r="CO110" s="205"/>
      <c r="CP110" s="205"/>
      <c r="CQ110" s="205"/>
      <c r="CR110" s="205"/>
      <c r="CS110" s="205"/>
      <c r="CT110" s="205"/>
      <c r="CU110" s="205"/>
      <c r="CV110" s="205"/>
      <c r="CW110" s="205"/>
      <c r="CX110" s="205"/>
      <c r="CY110" s="205"/>
      <c r="CZ110" s="205"/>
      <c r="DA110" s="205"/>
      <c r="DB110" s="205"/>
      <c r="DC110" s="205"/>
      <c r="DD110" s="205"/>
      <c r="DE110" s="205"/>
      <c r="DF110" s="205"/>
      <c r="DG110" s="205"/>
      <c r="DH110" s="205"/>
      <c r="DI110" s="205"/>
      <c r="DJ110" s="205"/>
      <c r="DK110" s="205"/>
      <c r="DL110" s="205"/>
      <c r="DM110" s="205"/>
      <c r="DN110" s="205"/>
      <c r="DO110" s="205"/>
      <c r="DP110" s="205"/>
      <c r="DQ110" s="205"/>
      <c r="DR110" s="205"/>
      <c r="DS110" s="205"/>
      <c r="DT110" s="205"/>
      <c r="DU110" s="205"/>
      <c r="DV110" s="205"/>
      <c r="DW110" s="205"/>
      <c r="DX110" s="205"/>
      <c r="DY110" s="205"/>
      <c r="DZ110" s="205"/>
      <c r="EA110" s="205"/>
      <c r="EB110" s="205"/>
      <c r="EC110" s="205"/>
      <c r="ED110" s="205"/>
      <c r="EE110" s="205"/>
      <c r="EF110" s="205"/>
      <c r="EG110" s="205"/>
      <c r="EH110" s="205"/>
      <c r="EI110" s="205"/>
      <c r="EJ110" s="205"/>
      <c r="EK110" s="205"/>
      <c r="EL110" s="205"/>
      <c r="EM110" s="205"/>
      <c r="EN110" s="205"/>
      <c r="EO110" s="205"/>
      <c r="EP110" s="205"/>
      <c r="EQ110" s="205"/>
      <c r="ER110" s="205"/>
      <c r="ES110" s="205"/>
      <c r="ET110" s="205"/>
      <c r="EU110" s="205"/>
      <c r="EV110" s="205"/>
      <c r="EW110" s="205"/>
      <c r="EX110" s="205"/>
      <c r="EY110" s="205"/>
      <c r="EZ110" s="205"/>
      <c r="FA110" s="205"/>
      <c r="FB110" s="205"/>
      <c r="FC110" s="205"/>
      <c r="FD110" s="205"/>
      <c r="FE110" s="205"/>
      <c r="FF110" s="205"/>
      <c r="FG110" s="205"/>
      <c r="FH110" s="205"/>
      <c r="FI110" s="205"/>
      <c r="FJ110" s="205"/>
      <c r="FK110" s="205"/>
      <c r="FL110" s="205"/>
      <c r="FM110" s="205"/>
    </row>
    <row r="111" spans="1:169" s="206" customFormat="1" x14ac:dyDescent="0.3">
      <c r="A111" s="203"/>
      <c r="B111" s="203"/>
      <c r="C111" s="203"/>
      <c r="D111" s="203"/>
      <c r="E111" s="203"/>
      <c r="F111" s="203"/>
      <c r="G111" s="203"/>
      <c r="H111" s="203"/>
      <c r="I111" s="203"/>
      <c r="J111" s="205"/>
      <c r="K111" s="205"/>
      <c r="L111" s="205"/>
      <c r="M111" s="205"/>
      <c r="N111" s="205"/>
      <c r="O111" s="205"/>
      <c r="P111" s="205"/>
      <c r="Q111" s="205"/>
      <c r="R111" s="205"/>
      <c r="S111" s="205"/>
      <c r="T111" s="205"/>
      <c r="U111" s="205"/>
      <c r="V111" s="205"/>
      <c r="W111" s="205"/>
      <c r="X111" s="205"/>
      <c r="Y111" s="205"/>
      <c r="Z111" s="205"/>
      <c r="AA111" s="205"/>
      <c r="AB111" s="205"/>
      <c r="AC111" s="205"/>
      <c r="AD111" s="205"/>
      <c r="AE111" s="205"/>
      <c r="AF111" s="205"/>
      <c r="AG111" s="205"/>
      <c r="AH111" s="205"/>
      <c r="AI111" s="205"/>
      <c r="AJ111" s="205"/>
      <c r="AK111" s="205"/>
      <c r="AL111" s="205"/>
      <c r="AM111" s="205"/>
      <c r="AN111" s="205"/>
      <c r="AO111" s="205"/>
      <c r="AP111" s="205"/>
      <c r="AQ111" s="205"/>
      <c r="AR111" s="205"/>
      <c r="AS111" s="205"/>
      <c r="AT111" s="205"/>
      <c r="AU111" s="205"/>
      <c r="AV111" s="205"/>
      <c r="AW111" s="205"/>
      <c r="AX111" s="205"/>
      <c r="AY111" s="205"/>
      <c r="AZ111" s="205"/>
      <c r="BA111" s="205"/>
      <c r="BB111" s="205"/>
      <c r="BC111" s="205"/>
      <c r="BD111" s="205"/>
      <c r="BE111" s="205"/>
      <c r="BF111" s="205"/>
      <c r="BG111" s="205"/>
      <c r="BH111" s="205"/>
      <c r="BI111" s="205"/>
      <c r="BJ111" s="205"/>
      <c r="BK111" s="205"/>
      <c r="BL111" s="205"/>
      <c r="BM111" s="205"/>
      <c r="BN111" s="205"/>
      <c r="BO111" s="205"/>
      <c r="BP111" s="205"/>
      <c r="BQ111" s="205"/>
      <c r="BR111" s="205"/>
      <c r="BS111" s="205"/>
      <c r="BT111" s="205"/>
      <c r="BU111" s="205"/>
      <c r="BV111" s="205"/>
      <c r="BW111" s="205"/>
      <c r="BX111" s="205"/>
      <c r="BY111" s="205"/>
      <c r="BZ111" s="205"/>
      <c r="CA111" s="205"/>
      <c r="CB111" s="205"/>
      <c r="CC111" s="205"/>
      <c r="CD111" s="205"/>
      <c r="CE111" s="205"/>
      <c r="CF111" s="205"/>
      <c r="CG111" s="205"/>
      <c r="CH111" s="205"/>
      <c r="CI111" s="205"/>
      <c r="CJ111" s="205"/>
      <c r="CK111" s="205"/>
      <c r="CL111" s="205"/>
      <c r="CM111" s="205"/>
      <c r="CN111" s="205"/>
      <c r="CO111" s="205"/>
      <c r="CP111" s="205"/>
      <c r="CQ111" s="205"/>
      <c r="CR111" s="205"/>
      <c r="CS111" s="205"/>
      <c r="CT111" s="205"/>
      <c r="CU111" s="205"/>
      <c r="CV111" s="205"/>
      <c r="CW111" s="205"/>
      <c r="CX111" s="205"/>
      <c r="CY111" s="205"/>
      <c r="CZ111" s="205"/>
      <c r="DA111" s="205"/>
      <c r="DB111" s="205"/>
      <c r="DC111" s="205"/>
      <c r="DD111" s="205"/>
      <c r="DE111" s="205"/>
      <c r="DF111" s="205"/>
      <c r="DG111" s="205"/>
      <c r="DH111" s="205"/>
      <c r="DI111" s="205"/>
      <c r="DJ111" s="205"/>
      <c r="DK111" s="205"/>
      <c r="DL111" s="205"/>
      <c r="DM111" s="205"/>
      <c r="DN111" s="205"/>
      <c r="DO111" s="205"/>
      <c r="DP111" s="205"/>
      <c r="DQ111" s="205"/>
      <c r="DR111" s="205"/>
      <c r="DS111" s="205"/>
      <c r="DT111" s="205"/>
      <c r="DU111" s="205"/>
      <c r="DV111" s="205"/>
      <c r="DW111" s="205"/>
      <c r="DX111" s="205"/>
      <c r="DY111" s="205"/>
      <c r="DZ111" s="205"/>
      <c r="EA111" s="205"/>
      <c r="EB111" s="205"/>
      <c r="EC111" s="205"/>
      <c r="ED111" s="205"/>
      <c r="EE111" s="205"/>
      <c r="EF111" s="205"/>
      <c r="EG111" s="205"/>
      <c r="EH111" s="205"/>
      <c r="EI111" s="205"/>
      <c r="EJ111" s="205"/>
      <c r="EK111" s="205"/>
      <c r="EL111" s="205"/>
      <c r="EM111" s="205"/>
      <c r="EN111" s="205"/>
      <c r="EO111" s="205"/>
      <c r="EP111" s="205"/>
      <c r="EQ111" s="205"/>
      <c r="ER111" s="205"/>
      <c r="ES111" s="205"/>
      <c r="ET111" s="205"/>
      <c r="EU111" s="205"/>
      <c r="EV111" s="205"/>
      <c r="EW111" s="205"/>
      <c r="EX111" s="205"/>
      <c r="EY111" s="205"/>
      <c r="EZ111" s="205"/>
      <c r="FA111" s="205"/>
      <c r="FB111" s="205"/>
      <c r="FC111" s="205"/>
      <c r="FD111" s="205"/>
      <c r="FE111" s="205"/>
      <c r="FF111" s="205"/>
      <c r="FG111" s="205"/>
      <c r="FH111" s="205"/>
      <c r="FI111" s="205"/>
      <c r="FJ111" s="205"/>
      <c r="FK111" s="205"/>
      <c r="FL111" s="205"/>
      <c r="FM111" s="205"/>
    </row>
    <row r="112" spans="1:169" s="206" customFormat="1" x14ac:dyDescent="0.3">
      <c r="A112" s="203"/>
      <c r="B112" s="203"/>
      <c r="C112" s="203"/>
      <c r="D112" s="203"/>
      <c r="E112" s="203"/>
      <c r="F112" s="203"/>
      <c r="G112" s="203"/>
      <c r="H112" s="203"/>
      <c r="I112" s="203"/>
      <c r="J112" s="205"/>
      <c r="K112" s="205"/>
      <c r="L112" s="205"/>
      <c r="M112" s="205"/>
      <c r="N112" s="205"/>
      <c r="O112" s="205"/>
      <c r="P112" s="205"/>
      <c r="Q112" s="205"/>
      <c r="R112" s="205"/>
      <c r="S112" s="205"/>
      <c r="T112" s="205"/>
      <c r="U112" s="205"/>
      <c r="V112" s="205"/>
      <c r="W112" s="205"/>
      <c r="X112" s="205"/>
      <c r="Y112" s="205"/>
      <c r="Z112" s="205"/>
      <c r="AA112" s="205"/>
      <c r="AB112" s="205"/>
      <c r="AC112" s="205"/>
      <c r="AD112" s="205"/>
      <c r="AE112" s="205"/>
      <c r="AF112" s="205"/>
      <c r="AG112" s="205"/>
      <c r="AH112" s="205"/>
      <c r="AI112" s="205"/>
      <c r="AJ112" s="205"/>
      <c r="AK112" s="205"/>
      <c r="AL112" s="205"/>
      <c r="AM112" s="205"/>
      <c r="AN112" s="205"/>
      <c r="AO112" s="205"/>
      <c r="AP112" s="205"/>
      <c r="AQ112" s="205"/>
      <c r="AR112" s="205"/>
      <c r="AS112" s="205"/>
      <c r="AT112" s="205"/>
      <c r="AU112" s="205"/>
      <c r="AV112" s="205"/>
      <c r="AW112" s="205"/>
      <c r="AX112" s="205"/>
      <c r="AY112" s="205"/>
      <c r="AZ112" s="205"/>
      <c r="BA112" s="205"/>
      <c r="BB112" s="205"/>
      <c r="BC112" s="205"/>
      <c r="BD112" s="205"/>
      <c r="BE112" s="205"/>
      <c r="BF112" s="205"/>
      <c r="BG112" s="205"/>
      <c r="BH112" s="205"/>
      <c r="BI112" s="205"/>
      <c r="BJ112" s="205"/>
      <c r="BK112" s="205"/>
      <c r="BL112" s="205"/>
      <c r="BM112" s="205"/>
      <c r="BN112" s="205"/>
      <c r="BO112" s="205"/>
      <c r="BP112" s="205"/>
      <c r="BQ112" s="205"/>
      <c r="BR112" s="205"/>
      <c r="BS112" s="205"/>
      <c r="BT112" s="205"/>
      <c r="BU112" s="205"/>
      <c r="BV112" s="205"/>
      <c r="BW112" s="205"/>
      <c r="BX112" s="205"/>
      <c r="BY112" s="205"/>
      <c r="BZ112" s="205"/>
      <c r="CA112" s="205"/>
      <c r="CB112" s="205"/>
      <c r="CC112" s="205"/>
      <c r="CD112" s="205"/>
      <c r="CE112" s="205"/>
      <c r="CF112" s="205"/>
      <c r="CG112" s="205"/>
      <c r="CH112" s="205"/>
      <c r="CI112" s="205"/>
      <c r="CJ112" s="205"/>
      <c r="CK112" s="205"/>
      <c r="CL112" s="205"/>
      <c r="CM112" s="205"/>
      <c r="CN112" s="205"/>
      <c r="CO112" s="205"/>
      <c r="CP112" s="205"/>
      <c r="CQ112" s="205"/>
      <c r="CR112" s="205"/>
      <c r="CS112" s="205"/>
      <c r="CT112" s="205"/>
      <c r="CU112" s="205"/>
      <c r="CV112" s="205"/>
      <c r="CW112" s="205"/>
      <c r="CX112" s="205"/>
      <c r="CY112" s="205"/>
      <c r="CZ112" s="205"/>
      <c r="DA112" s="205"/>
      <c r="DB112" s="205"/>
      <c r="DC112" s="205"/>
      <c r="DD112" s="205"/>
      <c r="DE112" s="205"/>
      <c r="DF112" s="205"/>
      <c r="DG112" s="205"/>
      <c r="DH112" s="205"/>
      <c r="DI112" s="205"/>
      <c r="DJ112" s="205"/>
      <c r="DK112" s="205"/>
      <c r="DL112" s="205"/>
      <c r="DM112" s="205"/>
      <c r="DN112" s="205"/>
      <c r="DO112" s="205"/>
      <c r="DP112" s="205"/>
      <c r="DQ112" s="205"/>
      <c r="DR112" s="205"/>
      <c r="DS112" s="205"/>
      <c r="DT112" s="205"/>
      <c r="DU112" s="205"/>
      <c r="DV112" s="205"/>
      <c r="DW112" s="205"/>
      <c r="DX112" s="205"/>
      <c r="DY112" s="205"/>
      <c r="DZ112" s="205"/>
      <c r="EA112" s="205"/>
      <c r="EB112" s="205"/>
      <c r="EC112" s="205"/>
      <c r="ED112" s="205"/>
      <c r="EE112" s="205"/>
      <c r="EF112" s="205"/>
      <c r="EG112" s="205"/>
      <c r="EH112" s="205"/>
      <c r="EI112" s="205"/>
      <c r="EJ112" s="205"/>
      <c r="EK112" s="205"/>
      <c r="EL112" s="205"/>
      <c r="EM112" s="205"/>
      <c r="EN112" s="205"/>
      <c r="EO112" s="205"/>
      <c r="EP112" s="205"/>
      <c r="EQ112" s="205"/>
      <c r="ER112" s="205"/>
      <c r="ES112" s="205"/>
      <c r="ET112" s="205"/>
      <c r="EU112" s="205"/>
      <c r="EV112" s="205"/>
      <c r="EW112" s="205"/>
      <c r="EX112" s="205"/>
      <c r="EY112" s="205"/>
      <c r="EZ112" s="205"/>
      <c r="FA112" s="205"/>
      <c r="FB112" s="205"/>
      <c r="FC112" s="205"/>
      <c r="FD112" s="205"/>
      <c r="FE112" s="205"/>
      <c r="FF112" s="205"/>
      <c r="FG112" s="205"/>
      <c r="FH112" s="205"/>
      <c r="FI112" s="205"/>
      <c r="FJ112" s="205"/>
      <c r="FK112" s="205"/>
      <c r="FL112" s="205"/>
      <c r="FM112" s="205"/>
    </row>
    <row r="113" spans="1:169" s="206" customFormat="1" x14ac:dyDescent="0.3">
      <c r="A113" s="203"/>
      <c r="B113" s="203"/>
      <c r="C113" s="203"/>
      <c r="D113" s="203"/>
      <c r="E113" s="203"/>
      <c r="F113" s="203"/>
      <c r="G113" s="203"/>
      <c r="H113" s="203"/>
      <c r="I113" s="203"/>
      <c r="J113" s="205"/>
      <c r="K113" s="205"/>
      <c r="L113" s="205"/>
      <c r="M113" s="205"/>
      <c r="N113" s="205"/>
      <c r="O113" s="205"/>
      <c r="P113" s="205"/>
      <c r="Q113" s="205"/>
      <c r="R113" s="205"/>
      <c r="S113" s="205"/>
      <c r="T113" s="205"/>
      <c r="U113" s="205"/>
      <c r="V113" s="205"/>
      <c r="W113" s="205"/>
      <c r="X113" s="205"/>
      <c r="Y113" s="205"/>
      <c r="Z113" s="205"/>
      <c r="AA113" s="205"/>
      <c r="AB113" s="205"/>
      <c r="AC113" s="205"/>
      <c r="AD113" s="205"/>
      <c r="AE113" s="205"/>
      <c r="AF113" s="205"/>
      <c r="AG113" s="205"/>
      <c r="AH113" s="205"/>
      <c r="AI113" s="205"/>
      <c r="AJ113" s="205"/>
      <c r="AK113" s="205"/>
      <c r="AL113" s="205"/>
      <c r="AM113" s="205"/>
      <c r="AN113" s="205"/>
      <c r="AO113" s="205"/>
      <c r="AP113" s="205"/>
      <c r="AQ113" s="205"/>
      <c r="AR113" s="205"/>
      <c r="AS113" s="205"/>
      <c r="AT113" s="205"/>
      <c r="AU113" s="205"/>
      <c r="AV113" s="205"/>
      <c r="AW113" s="205"/>
      <c r="AX113" s="205"/>
      <c r="AY113" s="205"/>
      <c r="AZ113" s="205"/>
      <c r="BA113" s="205"/>
      <c r="BB113" s="205"/>
      <c r="BC113" s="205"/>
      <c r="BD113" s="205"/>
      <c r="BE113" s="205"/>
      <c r="BF113" s="205"/>
      <c r="BG113" s="205"/>
      <c r="BH113" s="205"/>
      <c r="BI113" s="205"/>
      <c r="BJ113" s="205"/>
      <c r="BK113" s="205"/>
      <c r="BL113" s="205"/>
      <c r="BM113" s="205"/>
      <c r="BN113" s="205"/>
      <c r="BO113" s="205"/>
      <c r="BP113" s="205"/>
      <c r="BQ113" s="205"/>
      <c r="BR113" s="205"/>
      <c r="BS113" s="205"/>
      <c r="BT113" s="205"/>
      <c r="BU113" s="205"/>
      <c r="BV113" s="205"/>
      <c r="BW113" s="205"/>
      <c r="BX113" s="205"/>
      <c r="BY113" s="205"/>
      <c r="BZ113" s="205"/>
      <c r="CA113" s="205"/>
      <c r="CB113" s="205"/>
      <c r="CC113" s="205"/>
      <c r="CD113" s="205"/>
      <c r="CE113" s="205"/>
      <c r="CF113" s="205"/>
      <c r="CG113" s="205"/>
      <c r="CH113" s="205"/>
      <c r="CI113" s="205"/>
      <c r="CJ113" s="205"/>
      <c r="CK113" s="205"/>
      <c r="CL113" s="205"/>
      <c r="CM113" s="205"/>
      <c r="CN113" s="205"/>
      <c r="CO113" s="205"/>
      <c r="CP113" s="205"/>
      <c r="CQ113" s="205"/>
      <c r="CR113" s="205"/>
      <c r="CS113" s="205"/>
      <c r="CT113" s="205"/>
      <c r="CU113" s="205"/>
      <c r="CV113" s="205"/>
      <c r="CW113" s="205"/>
      <c r="CX113" s="205"/>
      <c r="CY113" s="205"/>
      <c r="CZ113" s="205"/>
      <c r="DA113" s="205"/>
      <c r="DB113" s="205"/>
      <c r="DC113" s="205"/>
      <c r="DD113" s="205"/>
      <c r="DE113" s="205"/>
      <c r="DF113" s="205"/>
      <c r="DG113" s="205"/>
      <c r="DH113" s="205"/>
      <c r="DI113" s="205"/>
      <c r="DJ113" s="205"/>
      <c r="DK113" s="205"/>
      <c r="DL113" s="205"/>
      <c r="DM113" s="205"/>
      <c r="DN113" s="205"/>
      <c r="DO113" s="205"/>
      <c r="DP113" s="205"/>
      <c r="DQ113" s="205"/>
      <c r="DR113" s="205"/>
      <c r="DS113" s="205"/>
      <c r="DT113" s="205"/>
      <c r="DU113" s="205"/>
      <c r="DV113" s="205"/>
      <c r="DW113" s="205"/>
      <c r="DX113" s="205"/>
      <c r="DY113" s="205"/>
      <c r="DZ113" s="205"/>
      <c r="EA113" s="205"/>
      <c r="EB113" s="205"/>
      <c r="EC113" s="205"/>
      <c r="ED113" s="205"/>
      <c r="EE113" s="205"/>
      <c r="EF113" s="205"/>
      <c r="EG113" s="205"/>
      <c r="EH113" s="205"/>
      <c r="EI113" s="205"/>
      <c r="EJ113" s="205"/>
      <c r="EK113" s="205"/>
      <c r="EL113" s="205"/>
      <c r="EM113" s="205"/>
      <c r="EN113" s="205"/>
      <c r="EO113" s="205"/>
      <c r="EP113" s="205"/>
      <c r="EQ113" s="205"/>
      <c r="ER113" s="205"/>
      <c r="ES113" s="205"/>
      <c r="ET113" s="205"/>
      <c r="EU113" s="205"/>
      <c r="EV113" s="205"/>
      <c r="EW113" s="205"/>
      <c r="EX113" s="205"/>
      <c r="EY113" s="205"/>
      <c r="EZ113" s="205"/>
      <c r="FA113" s="205"/>
      <c r="FB113" s="205"/>
      <c r="FC113" s="205"/>
      <c r="FD113" s="205"/>
      <c r="FE113" s="205"/>
      <c r="FF113" s="205"/>
      <c r="FG113" s="205"/>
      <c r="FH113" s="205"/>
      <c r="FI113" s="205"/>
      <c r="FJ113" s="205"/>
      <c r="FK113" s="205"/>
      <c r="FL113" s="205"/>
      <c r="FM113" s="205"/>
    </row>
    <row r="114" spans="1:169" s="206" customFormat="1" x14ac:dyDescent="0.3">
      <c r="A114" s="203"/>
      <c r="B114" s="203"/>
      <c r="C114" s="203"/>
      <c r="D114" s="203"/>
      <c r="E114" s="203"/>
      <c r="F114" s="203"/>
      <c r="G114" s="203"/>
      <c r="H114" s="203"/>
      <c r="I114" s="203"/>
      <c r="J114" s="205"/>
      <c r="K114" s="205"/>
      <c r="L114" s="205"/>
      <c r="M114" s="205"/>
      <c r="N114" s="205"/>
      <c r="O114" s="205"/>
      <c r="P114" s="205"/>
      <c r="Q114" s="205"/>
      <c r="R114" s="205"/>
      <c r="S114" s="205"/>
      <c r="T114" s="205"/>
      <c r="U114" s="205"/>
      <c r="V114" s="205"/>
      <c r="W114" s="205"/>
      <c r="X114" s="205"/>
      <c r="Y114" s="205"/>
      <c r="Z114" s="205"/>
      <c r="AA114" s="205"/>
      <c r="AB114" s="205"/>
      <c r="AC114" s="205"/>
      <c r="AD114" s="205"/>
      <c r="AE114" s="205"/>
      <c r="AF114" s="205"/>
      <c r="AG114" s="205"/>
      <c r="AH114" s="205"/>
      <c r="AI114" s="205"/>
      <c r="AJ114" s="205"/>
      <c r="AK114" s="205"/>
      <c r="AL114" s="205"/>
      <c r="AM114" s="205"/>
      <c r="AN114" s="205"/>
      <c r="AO114" s="205"/>
      <c r="AP114" s="205"/>
      <c r="AQ114" s="205"/>
      <c r="AR114" s="205"/>
      <c r="AS114" s="205"/>
      <c r="AT114" s="205"/>
      <c r="AU114" s="205"/>
      <c r="AV114" s="205"/>
      <c r="AW114" s="205"/>
      <c r="AX114" s="205"/>
      <c r="AY114" s="205"/>
      <c r="AZ114" s="205"/>
      <c r="BA114" s="205"/>
      <c r="BB114" s="205"/>
      <c r="BC114" s="205"/>
      <c r="BD114" s="205"/>
      <c r="BE114" s="205"/>
      <c r="BF114" s="205"/>
      <c r="BG114" s="205"/>
      <c r="BH114" s="205"/>
      <c r="BI114" s="205"/>
      <c r="BJ114" s="205"/>
      <c r="BK114" s="205"/>
      <c r="BL114" s="205"/>
      <c r="BM114" s="205"/>
      <c r="BN114" s="205"/>
      <c r="BO114" s="205"/>
      <c r="BP114" s="205"/>
      <c r="BQ114" s="205"/>
      <c r="BR114" s="205"/>
      <c r="BS114" s="205"/>
      <c r="BT114" s="205"/>
      <c r="BU114" s="205"/>
      <c r="BV114" s="205"/>
      <c r="BW114" s="205"/>
      <c r="BX114" s="205"/>
      <c r="BY114" s="205"/>
      <c r="BZ114" s="205"/>
      <c r="CA114" s="205"/>
      <c r="CB114" s="205"/>
      <c r="CC114" s="205"/>
      <c r="CD114" s="205"/>
      <c r="CE114" s="205"/>
      <c r="CF114" s="205"/>
      <c r="CG114" s="205"/>
      <c r="CH114" s="205"/>
      <c r="CI114" s="205"/>
      <c r="CJ114" s="205"/>
      <c r="CK114" s="205"/>
      <c r="CL114" s="205"/>
      <c r="CM114" s="205"/>
      <c r="CN114" s="205"/>
      <c r="CO114" s="205"/>
      <c r="CP114" s="205"/>
      <c r="CQ114" s="205"/>
      <c r="CR114" s="205"/>
      <c r="CS114" s="205"/>
      <c r="CT114" s="205"/>
      <c r="CU114" s="205"/>
      <c r="CV114" s="205"/>
      <c r="CW114" s="205"/>
      <c r="CX114" s="205"/>
      <c r="CY114" s="205"/>
      <c r="CZ114" s="205"/>
      <c r="DA114" s="205"/>
      <c r="DB114" s="205"/>
      <c r="DC114" s="205"/>
      <c r="DD114" s="205"/>
      <c r="DE114" s="205"/>
      <c r="DF114" s="205"/>
      <c r="DG114" s="205"/>
      <c r="DH114" s="205"/>
      <c r="DI114" s="205"/>
      <c r="DJ114" s="205"/>
      <c r="DK114" s="205"/>
      <c r="DL114" s="205"/>
      <c r="DM114" s="205"/>
      <c r="DN114" s="205"/>
      <c r="DO114" s="205"/>
      <c r="DP114" s="205"/>
      <c r="DQ114" s="205"/>
      <c r="DR114" s="205"/>
      <c r="DS114" s="205"/>
      <c r="DT114" s="205"/>
      <c r="DU114" s="205"/>
      <c r="DV114" s="205"/>
      <c r="DW114" s="205"/>
      <c r="DX114" s="205"/>
      <c r="DY114" s="205"/>
      <c r="DZ114" s="205"/>
      <c r="EA114" s="205"/>
      <c r="EB114" s="205"/>
      <c r="EC114" s="205"/>
      <c r="ED114" s="205"/>
      <c r="EE114" s="205"/>
      <c r="EF114" s="205"/>
      <c r="EG114" s="205"/>
      <c r="EH114" s="205"/>
      <c r="EI114" s="205"/>
      <c r="EJ114" s="205"/>
      <c r="EK114" s="205"/>
      <c r="EL114" s="205"/>
      <c r="EM114" s="205"/>
      <c r="EN114" s="205"/>
      <c r="EO114" s="205"/>
      <c r="EP114" s="205"/>
      <c r="EQ114" s="205"/>
      <c r="ER114" s="205"/>
      <c r="ES114" s="205"/>
      <c r="ET114" s="205"/>
      <c r="EU114" s="205"/>
      <c r="EV114" s="205"/>
      <c r="EW114" s="205"/>
      <c r="EX114" s="205"/>
      <c r="EY114" s="205"/>
      <c r="EZ114" s="205"/>
      <c r="FA114" s="205"/>
      <c r="FB114" s="205"/>
      <c r="FC114" s="205"/>
      <c r="FD114" s="205"/>
      <c r="FE114" s="205"/>
      <c r="FF114" s="205"/>
      <c r="FG114" s="205"/>
      <c r="FH114" s="205"/>
      <c r="FI114" s="205"/>
      <c r="FJ114" s="205"/>
      <c r="FK114" s="205"/>
      <c r="FL114" s="205"/>
      <c r="FM114" s="205"/>
    </row>
    <row r="115" spans="1:169" s="206" customFormat="1" x14ac:dyDescent="0.3">
      <c r="A115" s="203"/>
      <c r="B115" s="203"/>
      <c r="C115" s="203"/>
      <c r="D115" s="203"/>
      <c r="E115" s="203"/>
      <c r="F115" s="203"/>
      <c r="G115" s="203"/>
      <c r="H115" s="203"/>
      <c r="I115" s="203"/>
      <c r="J115" s="205"/>
      <c r="K115" s="205"/>
      <c r="L115" s="205"/>
      <c r="M115" s="205"/>
      <c r="N115" s="205"/>
      <c r="O115" s="205"/>
      <c r="P115" s="205"/>
      <c r="Q115" s="205"/>
      <c r="R115" s="205"/>
      <c r="S115" s="205"/>
      <c r="T115" s="205"/>
      <c r="U115" s="205"/>
      <c r="V115" s="205"/>
      <c r="W115" s="205"/>
      <c r="X115" s="205"/>
      <c r="Y115" s="205"/>
      <c r="Z115" s="205"/>
      <c r="AA115" s="205"/>
      <c r="AB115" s="205"/>
      <c r="AC115" s="205"/>
      <c r="AD115" s="205"/>
      <c r="AE115" s="205"/>
      <c r="AF115" s="205"/>
      <c r="AG115" s="205"/>
      <c r="AH115" s="205"/>
      <c r="AI115" s="205"/>
      <c r="AJ115" s="205"/>
      <c r="AK115" s="205"/>
      <c r="AL115" s="205"/>
      <c r="AM115" s="205"/>
      <c r="AN115" s="205"/>
      <c r="AO115" s="205"/>
      <c r="AP115" s="205"/>
      <c r="AQ115" s="205"/>
      <c r="AR115" s="205"/>
      <c r="AS115" s="205"/>
      <c r="AT115" s="205"/>
      <c r="AU115" s="205"/>
      <c r="AV115" s="205"/>
      <c r="AW115" s="205"/>
      <c r="AX115" s="205"/>
      <c r="AY115" s="205"/>
      <c r="AZ115" s="205"/>
      <c r="BA115" s="205"/>
      <c r="BB115" s="205"/>
      <c r="BC115" s="205"/>
      <c r="BD115" s="205"/>
      <c r="BE115" s="205"/>
      <c r="BF115" s="205"/>
      <c r="BG115" s="205"/>
      <c r="BH115" s="205"/>
      <c r="BI115" s="205"/>
      <c r="BJ115" s="205"/>
      <c r="BK115" s="205"/>
      <c r="BL115" s="205"/>
      <c r="BM115" s="205"/>
      <c r="BN115" s="205"/>
      <c r="BO115" s="205"/>
      <c r="BP115" s="205"/>
      <c r="BQ115" s="205"/>
      <c r="BR115" s="205"/>
      <c r="BS115" s="205"/>
      <c r="BT115" s="205"/>
      <c r="BU115" s="205"/>
      <c r="BV115" s="205"/>
      <c r="BW115" s="205"/>
      <c r="BX115" s="205"/>
      <c r="BY115" s="205"/>
      <c r="BZ115" s="205"/>
      <c r="CA115" s="205"/>
      <c r="CB115" s="205"/>
      <c r="CC115" s="205"/>
      <c r="CD115" s="205"/>
      <c r="CE115" s="205"/>
      <c r="CF115" s="205"/>
      <c r="CG115" s="205"/>
      <c r="CH115" s="205"/>
      <c r="CI115" s="205"/>
      <c r="CJ115" s="205"/>
      <c r="CK115" s="205"/>
      <c r="CL115" s="205"/>
      <c r="CM115" s="205"/>
      <c r="CN115" s="205"/>
      <c r="CO115" s="205"/>
      <c r="CP115" s="205"/>
      <c r="CQ115" s="205"/>
      <c r="CR115" s="205"/>
      <c r="CS115" s="205"/>
      <c r="CT115" s="205"/>
      <c r="CU115" s="205"/>
      <c r="CV115" s="205"/>
      <c r="CW115" s="205"/>
      <c r="CX115" s="205"/>
      <c r="CY115" s="205"/>
      <c r="CZ115" s="205"/>
      <c r="DA115" s="205"/>
      <c r="DB115" s="205"/>
      <c r="DC115" s="205"/>
      <c r="DD115" s="205"/>
      <c r="DE115" s="205"/>
      <c r="DF115" s="205"/>
      <c r="DG115" s="205"/>
      <c r="DH115" s="205"/>
      <c r="DI115" s="205"/>
      <c r="DJ115" s="205"/>
      <c r="DK115" s="205"/>
      <c r="DL115" s="205"/>
      <c r="DM115" s="205"/>
      <c r="DN115" s="205"/>
      <c r="DO115" s="205"/>
      <c r="DP115" s="205"/>
      <c r="DQ115" s="205"/>
      <c r="DR115" s="205"/>
      <c r="DS115" s="205"/>
      <c r="DT115" s="205"/>
      <c r="DU115" s="205"/>
      <c r="DV115" s="205"/>
      <c r="DW115" s="205"/>
      <c r="DX115" s="205"/>
      <c r="DY115" s="205"/>
      <c r="DZ115" s="205"/>
      <c r="EA115" s="205"/>
      <c r="EB115" s="205"/>
      <c r="EC115" s="205"/>
      <c r="ED115" s="205"/>
      <c r="EE115" s="205"/>
      <c r="EF115" s="205"/>
      <c r="EG115" s="205"/>
      <c r="EH115" s="205"/>
      <c r="EI115" s="205"/>
      <c r="EJ115" s="205"/>
      <c r="EK115" s="205"/>
      <c r="EL115" s="205"/>
      <c r="EM115" s="205"/>
      <c r="EN115" s="205"/>
      <c r="EO115" s="205"/>
      <c r="EP115" s="205"/>
      <c r="EQ115" s="205"/>
      <c r="ER115" s="205"/>
      <c r="ES115" s="205"/>
      <c r="ET115" s="205"/>
      <c r="EU115" s="205"/>
      <c r="EV115" s="205"/>
      <c r="EW115" s="205"/>
      <c r="EX115" s="205"/>
      <c r="EY115" s="205"/>
      <c r="EZ115" s="205"/>
      <c r="FA115" s="205"/>
      <c r="FB115" s="205"/>
      <c r="FC115" s="205"/>
      <c r="FD115" s="205"/>
      <c r="FE115" s="205"/>
      <c r="FF115" s="205"/>
      <c r="FG115" s="205"/>
      <c r="FH115" s="205"/>
      <c r="FI115" s="205"/>
      <c r="FJ115" s="205"/>
      <c r="FK115" s="205"/>
      <c r="FL115" s="205"/>
      <c r="FM115" s="205"/>
    </row>
    <row r="116" spans="1:169" s="206" customFormat="1" x14ac:dyDescent="0.3">
      <c r="A116" s="203"/>
      <c r="B116" s="203"/>
      <c r="C116" s="203"/>
      <c r="D116" s="203"/>
      <c r="E116" s="203"/>
      <c r="F116" s="203"/>
      <c r="G116" s="203"/>
      <c r="H116" s="203"/>
      <c r="I116" s="203"/>
      <c r="J116" s="205"/>
      <c r="K116" s="205"/>
      <c r="L116" s="205"/>
      <c r="M116" s="205"/>
      <c r="N116" s="205"/>
      <c r="O116" s="205"/>
      <c r="P116" s="205"/>
      <c r="Q116" s="205"/>
      <c r="R116" s="205"/>
      <c r="S116" s="205"/>
      <c r="T116" s="205"/>
      <c r="U116" s="205"/>
      <c r="V116" s="205"/>
      <c r="W116" s="205"/>
      <c r="X116" s="205"/>
      <c r="Y116" s="205"/>
      <c r="Z116" s="205"/>
      <c r="AA116" s="205"/>
      <c r="AB116" s="205"/>
      <c r="AC116" s="205"/>
      <c r="AD116" s="205"/>
      <c r="AE116" s="205"/>
      <c r="AF116" s="205"/>
      <c r="AG116" s="205"/>
      <c r="AH116" s="205"/>
      <c r="AI116" s="205"/>
      <c r="AJ116" s="205"/>
      <c r="AK116" s="205"/>
      <c r="AL116" s="205"/>
      <c r="AM116" s="205"/>
      <c r="AN116" s="205"/>
      <c r="AO116" s="205"/>
      <c r="AP116" s="205"/>
      <c r="AQ116" s="205"/>
      <c r="AR116" s="205"/>
      <c r="AS116" s="205"/>
      <c r="AT116" s="205"/>
      <c r="AU116" s="205"/>
      <c r="AV116" s="205"/>
      <c r="AW116" s="205"/>
      <c r="AX116" s="205"/>
      <c r="AY116" s="205"/>
      <c r="AZ116" s="205"/>
      <c r="BA116" s="205"/>
      <c r="BB116" s="205"/>
      <c r="BC116" s="205"/>
      <c r="BD116" s="205"/>
      <c r="BE116" s="205"/>
      <c r="BF116" s="205"/>
      <c r="BG116" s="205"/>
      <c r="BH116" s="205"/>
      <c r="BI116" s="205"/>
      <c r="BJ116" s="205"/>
      <c r="BK116" s="205"/>
      <c r="BL116" s="205"/>
      <c r="BM116" s="205"/>
      <c r="BN116" s="205"/>
      <c r="BO116" s="205"/>
      <c r="BP116" s="205"/>
      <c r="BQ116" s="205"/>
      <c r="BR116" s="205"/>
      <c r="BS116" s="205"/>
      <c r="BT116" s="205"/>
      <c r="BU116" s="205"/>
      <c r="BV116" s="205"/>
      <c r="BW116" s="205"/>
      <c r="BX116" s="205"/>
      <c r="BY116" s="205"/>
      <c r="BZ116" s="205"/>
      <c r="CA116" s="205"/>
      <c r="CB116" s="205"/>
      <c r="CC116" s="205"/>
      <c r="CD116" s="205"/>
      <c r="CE116" s="205"/>
      <c r="CF116" s="205"/>
      <c r="CG116" s="205"/>
      <c r="CH116" s="205"/>
      <c r="CI116" s="205"/>
      <c r="CJ116" s="205"/>
      <c r="CK116" s="205"/>
      <c r="CL116" s="205"/>
      <c r="CM116" s="205"/>
      <c r="CN116" s="205"/>
      <c r="CO116" s="205"/>
      <c r="CP116" s="205"/>
      <c r="CQ116" s="205"/>
      <c r="CR116" s="205"/>
      <c r="CS116" s="205"/>
      <c r="CT116" s="205"/>
      <c r="CU116" s="205"/>
      <c r="CV116" s="205"/>
      <c r="CW116" s="205"/>
      <c r="CX116" s="205"/>
      <c r="CY116" s="205"/>
      <c r="CZ116" s="205"/>
      <c r="DA116" s="205"/>
      <c r="DB116" s="205"/>
      <c r="DC116" s="205"/>
      <c r="DD116" s="205"/>
      <c r="DE116" s="205"/>
      <c r="DF116" s="205"/>
      <c r="DG116" s="205"/>
      <c r="DH116" s="205"/>
      <c r="DI116" s="205"/>
      <c r="DJ116" s="205"/>
      <c r="DK116" s="205"/>
      <c r="DL116" s="205"/>
      <c r="DM116" s="205"/>
      <c r="DN116" s="205"/>
      <c r="DO116" s="205"/>
      <c r="DP116" s="205"/>
      <c r="DQ116" s="205"/>
      <c r="DR116" s="205"/>
      <c r="DS116" s="205"/>
      <c r="DT116" s="205"/>
      <c r="DU116" s="205"/>
      <c r="DV116" s="205"/>
      <c r="DW116" s="205"/>
      <c r="DX116" s="205"/>
      <c r="DY116" s="205"/>
      <c r="DZ116" s="205"/>
      <c r="EA116" s="205"/>
      <c r="EB116" s="205"/>
      <c r="EC116" s="205"/>
      <c r="ED116" s="205"/>
      <c r="EE116" s="205"/>
      <c r="EF116" s="205"/>
      <c r="EG116" s="205"/>
      <c r="EH116" s="205"/>
      <c r="EI116" s="205"/>
      <c r="EJ116" s="205"/>
      <c r="EK116" s="205"/>
      <c r="EL116" s="205"/>
      <c r="EM116" s="205"/>
      <c r="EN116" s="205"/>
      <c r="EO116" s="205"/>
      <c r="EP116" s="205"/>
      <c r="EQ116" s="205"/>
      <c r="ER116" s="205"/>
      <c r="ES116" s="205"/>
      <c r="ET116" s="205"/>
      <c r="EU116" s="205"/>
      <c r="EV116" s="205"/>
      <c r="EW116" s="205"/>
      <c r="EX116" s="205"/>
      <c r="EY116" s="205"/>
      <c r="EZ116" s="205"/>
      <c r="FA116" s="205"/>
      <c r="FB116" s="205"/>
      <c r="FC116" s="205"/>
      <c r="FD116" s="205"/>
      <c r="FE116" s="205"/>
      <c r="FF116" s="205"/>
      <c r="FG116" s="205"/>
      <c r="FH116" s="205"/>
      <c r="FI116" s="205"/>
      <c r="FJ116" s="205"/>
      <c r="FK116" s="205"/>
      <c r="FL116" s="205"/>
      <c r="FM116" s="205"/>
    </row>
    <row r="117" spans="1:169" s="206" customFormat="1" x14ac:dyDescent="0.3">
      <c r="A117" s="203"/>
      <c r="B117" s="203"/>
      <c r="C117" s="203"/>
      <c r="D117" s="203"/>
      <c r="E117" s="203"/>
      <c r="F117" s="203"/>
      <c r="G117" s="203"/>
      <c r="H117" s="203"/>
      <c r="I117" s="203"/>
      <c r="J117" s="205"/>
      <c r="K117" s="205"/>
      <c r="L117" s="205"/>
      <c r="M117" s="205"/>
      <c r="N117" s="205"/>
      <c r="O117" s="205"/>
      <c r="P117" s="205"/>
      <c r="Q117" s="205"/>
      <c r="R117" s="205"/>
      <c r="S117" s="205"/>
      <c r="T117" s="205"/>
      <c r="U117" s="205"/>
      <c r="V117" s="205"/>
      <c r="W117" s="205"/>
      <c r="X117" s="205"/>
      <c r="Y117" s="205"/>
      <c r="Z117" s="205"/>
      <c r="AA117" s="205"/>
      <c r="AB117" s="205"/>
      <c r="AC117" s="205"/>
      <c r="AD117" s="205"/>
      <c r="AE117" s="205"/>
      <c r="AF117" s="205"/>
      <c r="AG117" s="205"/>
      <c r="AH117" s="205"/>
      <c r="AI117" s="205"/>
      <c r="AJ117" s="205"/>
      <c r="AK117" s="205"/>
      <c r="AL117" s="205"/>
      <c r="AM117" s="205"/>
      <c r="AN117" s="205"/>
      <c r="AO117" s="205"/>
      <c r="AP117" s="205"/>
      <c r="AQ117" s="205"/>
      <c r="AR117" s="205"/>
      <c r="AS117" s="205"/>
      <c r="AT117" s="205"/>
      <c r="AU117" s="205"/>
      <c r="AV117" s="205"/>
      <c r="AW117" s="205"/>
      <c r="AX117" s="205"/>
      <c r="AY117" s="205"/>
      <c r="AZ117" s="205"/>
      <c r="BA117" s="205"/>
      <c r="BB117" s="205"/>
      <c r="BC117" s="205"/>
      <c r="BD117" s="205"/>
      <c r="BE117" s="205"/>
      <c r="BF117" s="205"/>
      <c r="BG117" s="205"/>
      <c r="BH117" s="205"/>
      <c r="BI117" s="205"/>
      <c r="BJ117" s="205"/>
      <c r="BK117" s="205"/>
      <c r="BL117" s="205"/>
      <c r="BM117" s="205"/>
      <c r="BN117" s="205"/>
      <c r="BO117" s="205"/>
      <c r="BP117" s="205"/>
      <c r="BQ117" s="205"/>
      <c r="BR117" s="205"/>
      <c r="BS117" s="205"/>
      <c r="BT117" s="205"/>
      <c r="BU117" s="205"/>
      <c r="BV117" s="205"/>
      <c r="BW117" s="205"/>
      <c r="BX117" s="205"/>
      <c r="BY117" s="205"/>
      <c r="BZ117" s="205"/>
      <c r="CA117" s="205"/>
      <c r="CB117" s="205"/>
      <c r="CC117" s="205"/>
      <c r="CD117" s="205"/>
      <c r="CE117" s="205"/>
      <c r="CF117" s="205"/>
      <c r="CG117" s="205"/>
      <c r="CH117" s="205"/>
      <c r="CI117" s="205"/>
      <c r="CJ117" s="205"/>
      <c r="CK117" s="205"/>
      <c r="CL117" s="205"/>
      <c r="CM117" s="205"/>
      <c r="CN117" s="205"/>
      <c r="CO117" s="205"/>
      <c r="CP117" s="205"/>
      <c r="CQ117" s="205"/>
      <c r="CR117" s="205"/>
      <c r="CS117" s="205"/>
      <c r="CT117" s="205"/>
      <c r="CU117" s="205"/>
      <c r="CV117" s="205"/>
      <c r="CW117" s="205"/>
      <c r="CX117" s="205"/>
      <c r="CY117" s="205"/>
      <c r="CZ117" s="205"/>
      <c r="DA117" s="205"/>
      <c r="DB117" s="205"/>
      <c r="DC117" s="205"/>
      <c r="DD117" s="205"/>
      <c r="DE117" s="205"/>
      <c r="DF117" s="205"/>
      <c r="DG117" s="205"/>
      <c r="DH117" s="205"/>
      <c r="DI117" s="205"/>
      <c r="DJ117" s="205"/>
      <c r="DK117" s="205"/>
      <c r="DL117" s="205"/>
      <c r="DM117" s="205"/>
      <c r="DN117" s="205"/>
      <c r="DO117" s="205"/>
      <c r="DP117" s="205"/>
      <c r="DQ117" s="205"/>
      <c r="DR117" s="205"/>
      <c r="DS117" s="205"/>
      <c r="DT117" s="205"/>
      <c r="DU117" s="205"/>
      <c r="DV117" s="205"/>
      <c r="DW117" s="205"/>
      <c r="DX117" s="205"/>
      <c r="DY117" s="205"/>
      <c r="DZ117" s="205"/>
      <c r="EA117" s="205"/>
      <c r="EB117" s="205"/>
      <c r="EC117" s="205"/>
      <c r="ED117" s="205"/>
      <c r="EE117" s="205"/>
      <c r="EF117" s="205"/>
      <c r="EG117" s="205"/>
      <c r="EH117" s="205"/>
      <c r="EI117" s="205"/>
      <c r="EJ117" s="205"/>
      <c r="EK117" s="205"/>
      <c r="EL117" s="205"/>
      <c r="EM117" s="205"/>
      <c r="EN117" s="205"/>
      <c r="EO117" s="205"/>
      <c r="EP117" s="205"/>
      <c r="EQ117" s="205"/>
      <c r="ER117" s="205"/>
      <c r="ES117" s="205"/>
      <c r="ET117" s="205"/>
      <c r="EU117" s="205"/>
      <c r="EV117" s="205"/>
      <c r="EW117" s="205"/>
      <c r="EX117" s="205"/>
      <c r="EY117" s="205"/>
      <c r="EZ117" s="205"/>
      <c r="FA117" s="205"/>
      <c r="FB117" s="205"/>
      <c r="FC117" s="205"/>
      <c r="FD117" s="205"/>
      <c r="FE117" s="205"/>
      <c r="FF117" s="205"/>
      <c r="FG117" s="205"/>
      <c r="FH117" s="205"/>
      <c r="FI117" s="205"/>
      <c r="FJ117" s="205"/>
      <c r="FK117" s="205"/>
      <c r="FL117" s="205"/>
      <c r="FM117" s="205"/>
    </row>
    <row r="118" spans="1:169" s="206" customFormat="1" x14ac:dyDescent="0.3">
      <c r="A118" s="203"/>
      <c r="B118" s="203"/>
      <c r="C118" s="203"/>
      <c r="D118" s="203"/>
      <c r="E118" s="203"/>
      <c r="F118" s="203"/>
      <c r="G118" s="203"/>
      <c r="H118" s="203"/>
      <c r="I118" s="203"/>
      <c r="J118" s="205"/>
      <c r="K118" s="205"/>
      <c r="L118" s="205"/>
      <c r="M118" s="205"/>
      <c r="N118" s="205"/>
      <c r="O118" s="205"/>
      <c r="P118" s="205"/>
      <c r="Q118" s="205"/>
      <c r="R118" s="205"/>
      <c r="S118" s="205"/>
      <c r="T118" s="205"/>
      <c r="U118" s="205"/>
      <c r="V118" s="205"/>
      <c r="W118" s="205"/>
      <c r="X118" s="205"/>
      <c r="Y118" s="205"/>
      <c r="Z118" s="205"/>
      <c r="AA118" s="205"/>
      <c r="AB118" s="205"/>
      <c r="AC118" s="205"/>
      <c r="AD118" s="205"/>
      <c r="AE118" s="205"/>
      <c r="AF118" s="205"/>
      <c r="AG118" s="205"/>
      <c r="AH118" s="205"/>
      <c r="AI118" s="205"/>
      <c r="AJ118" s="205"/>
      <c r="AK118" s="205"/>
      <c r="AL118" s="205"/>
      <c r="AM118" s="205"/>
      <c r="AN118" s="205"/>
      <c r="AO118" s="205"/>
      <c r="AP118" s="205"/>
      <c r="AQ118" s="205"/>
      <c r="AR118" s="205"/>
      <c r="AS118" s="205"/>
      <c r="AT118" s="205"/>
      <c r="AU118" s="205"/>
      <c r="AV118" s="205"/>
      <c r="AW118" s="205"/>
      <c r="AX118" s="205"/>
      <c r="AY118" s="205"/>
      <c r="AZ118" s="205"/>
      <c r="BA118" s="205"/>
      <c r="BB118" s="205"/>
      <c r="BC118" s="205"/>
      <c r="BD118" s="205"/>
      <c r="BE118" s="205"/>
      <c r="BF118" s="205"/>
      <c r="BG118" s="205"/>
      <c r="BH118" s="205"/>
      <c r="BI118" s="205"/>
      <c r="BJ118" s="205"/>
      <c r="BK118" s="205"/>
      <c r="BL118" s="205"/>
      <c r="BM118" s="205"/>
      <c r="BN118" s="205"/>
      <c r="BO118" s="205"/>
      <c r="BP118" s="205"/>
      <c r="BQ118" s="205"/>
      <c r="BR118" s="205"/>
      <c r="BS118" s="205"/>
      <c r="BT118" s="205"/>
      <c r="BU118" s="205"/>
      <c r="BV118" s="205"/>
      <c r="BW118" s="205"/>
      <c r="BX118" s="205"/>
      <c r="BY118" s="205"/>
      <c r="BZ118" s="205"/>
      <c r="CA118" s="205"/>
      <c r="CB118" s="205"/>
      <c r="CC118" s="205"/>
      <c r="CD118" s="205"/>
      <c r="CE118" s="205"/>
      <c r="CF118" s="205"/>
      <c r="CG118" s="205"/>
      <c r="CH118" s="205"/>
      <c r="CI118" s="205"/>
      <c r="CJ118" s="205"/>
      <c r="CK118" s="205"/>
      <c r="CL118" s="205"/>
      <c r="CM118" s="205"/>
      <c r="CN118" s="205"/>
      <c r="CO118" s="205"/>
      <c r="CP118" s="205"/>
      <c r="CQ118" s="205"/>
      <c r="CR118" s="205"/>
      <c r="CS118" s="205"/>
      <c r="CT118" s="205"/>
      <c r="CU118" s="205"/>
      <c r="CV118" s="205"/>
      <c r="CW118" s="205"/>
      <c r="CX118" s="205"/>
      <c r="CY118" s="205"/>
      <c r="CZ118" s="205"/>
      <c r="DA118" s="205"/>
      <c r="DB118" s="205"/>
      <c r="DC118" s="205"/>
      <c r="DD118" s="205"/>
      <c r="DE118" s="205"/>
      <c r="DF118" s="205"/>
      <c r="DG118" s="205"/>
      <c r="DH118" s="205"/>
      <c r="DI118" s="205"/>
      <c r="DJ118" s="205"/>
      <c r="DK118" s="205"/>
      <c r="DL118" s="205"/>
      <c r="DM118" s="205"/>
      <c r="DN118" s="205"/>
      <c r="DO118" s="205"/>
      <c r="DP118" s="205"/>
      <c r="DQ118" s="205"/>
      <c r="DR118" s="205"/>
      <c r="DS118" s="205"/>
      <c r="DT118" s="205"/>
      <c r="DU118" s="205"/>
      <c r="DV118" s="205"/>
      <c r="DW118" s="205"/>
      <c r="DX118" s="205"/>
      <c r="DY118" s="205"/>
      <c r="DZ118" s="205"/>
      <c r="EA118" s="205"/>
      <c r="EB118" s="205"/>
      <c r="EC118" s="205"/>
      <c r="ED118" s="205"/>
      <c r="EE118" s="205"/>
      <c r="EF118" s="205"/>
      <c r="EG118" s="205"/>
      <c r="EH118" s="205"/>
      <c r="EI118" s="205"/>
      <c r="EJ118" s="205"/>
      <c r="EK118" s="205"/>
      <c r="EL118" s="205"/>
      <c r="EM118" s="205"/>
      <c r="EN118" s="205"/>
      <c r="EO118" s="205"/>
      <c r="EP118" s="205"/>
      <c r="EQ118" s="205"/>
      <c r="ER118" s="205"/>
      <c r="ES118" s="205"/>
      <c r="ET118" s="205"/>
      <c r="EU118" s="205"/>
      <c r="EV118" s="205"/>
      <c r="EW118" s="205"/>
      <c r="EX118" s="205"/>
      <c r="EY118" s="205"/>
      <c r="EZ118" s="205"/>
      <c r="FA118" s="205"/>
      <c r="FB118" s="205"/>
      <c r="FC118" s="205"/>
      <c r="FD118" s="205"/>
      <c r="FE118" s="205"/>
      <c r="FF118" s="205"/>
      <c r="FG118" s="205"/>
      <c r="FH118" s="205"/>
      <c r="FI118" s="205"/>
      <c r="FJ118" s="205"/>
      <c r="FK118" s="205"/>
      <c r="FL118" s="205"/>
      <c r="FM118" s="205"/>
    </row>
    <row r="119" spans="1:169" s="206" customFormat="1" x14ac:dyDescent="0.3">
      <c r="A119" s="203"/>
      <c r="B119" s="203"/>
      <c r="C119" s="203"/>
      <c r="D119" s="203"/>
      <c r="E119" s="203"/>
      <c r="F119" s="203"/>
      <c r="G119" s="203"/>
      <c r="H119" s="203"/>
      <c r="I119" s="203"/>
      <c r="J119" s="205"/>
      <c r="K119" s="205"/>
      <c r="L119" s="205"/>
      <c r="M119" s="205"/>
      <c r="N119" s="205"/>
      <c r="O119" s="205"/>
      <c r="P119" s="205"/>
      <c r="Q119" s="205"/>
      <c r="R119" s="205"/>
      <c r="S119" s="205"/>
      <c r="T119" s="205"/>
      <c r="U119" s="205"/>
      <c r="V119" s="205"/>
      <c r="W119" s="205"/>
      <c r="X119" s="205"/>
      <c r="Y119" s="205"/>
      <c r="Z119" s="205"/>
      <c r="AA119" s="205"/>
      <c r="AB119" s="205"/>
      <c r="AC119" s="205"/>
      <c r="AD119" s="205"/>
      <c r="AE119" s="205"/>
      <c r="AF119" s="205"/>
      <c r="AG119" s="205"/>
      <c r="AH119" s="205"/>
      <c r="AI119" s="205"/>
      <c r="AJ119" s="205"/>
      <c r="AK119" s="205"/>
      <c r="AL119" s="205"/>
      <c r="AM119" s="205"/>
      <c r="AN119" s="205"/>
      <c r="AO119" s="205"/>
      <c r="AP119" s="205"/>
      <c r="AQ119" s="205"/>
      <c r="AR119" s="205"/>
      <c r="AS119" s="205"/>
      <c r="AT119" s="205"/>
      <c r="AU119" s="205"/>
      <c r="AV119" s="205"/>
      <c r="AW119" s="205"/>
      <c r="AX119" s="205"/>
      <c r="AY119" s="205"/>
      <c r="AZ119" s="205"/>
      <c r="BA119" s="205"/>
      <c r="BB119" s="205"/>
      <c r="BC119" s="205"/>
      <c r="BD119" s="205"/>
      <c r="BE119" s="205"/>
      <c r="BF119" s="205"/>
      <c r="BG119" s="205"/>
      <c r="BH119" s="205"/>
      <c r="BI119" s="205"/>
      <c r="BJ119" s="205"/>
      <c r="BK119" s="205"/>
      <c r="BL119" s="205"/>
      <c r="BM119" s="205"/>
      <c r="BN119" s="205"/>
      <c r="BO119" s="205"/>
      <c r="BP119" s="205"/>
      <c r="BQ119" s="205"/>
      <c r="BR119" s="205"/>
      <c r="BS119" s="205"/>
      <c r="BT119" s="205"/>
      <c r="BU119" s="205"/>
      <c r="BV119" s="205"/>
      <c r="BW119" s="205"/>
      <c r="BX119" s="205"/>
      <c r="BY119" s="205"/>
      <c r="BZ119" s="205"/>
      <c r="CA119" s="205"/>
      <c r="CB119" s="205"/>
      <c r="CC119" s="205"/>
      <c r="CD119" s="205"/>
      <c r="CE119" s="205"/>
      <c r="CF119" s="205"/>
      <c r="CG119" s="205"/>
      <c r="CH119" s="205"/>
      <c r="CI119" s="205"/>
      <c r="CJ119" s="205"/>
      <c r="CK119" s="205"/>
      <c r="CL119" s="205"/>
      <c r="CM119" s="205"/>
      <c r="CN119" s="205"/>
      <c r="CO119" s="205"/>
      <c r="CP119" s="205"/>
      <c r="CQ119" s="205"/>
      <c r="CR119" s="205"/>
      <c r="CS119" s="205"/>
      <c r="CT119" s="205"/>
      <c r="CU119" s="205"/>
      <c r="CV119" s="205"/>
      <c r="CW119" s="205"/>
      <c r="CX119" s="205"/>
      <c r="CY119" s="205"/>
      <c r="CZ119" s="205"/>
      <c r="DA119" s="205"/>
      <c r="DB119" s="205"/>
      <c r="DC119" s="205"/>
      <c r="DD119" s="205"/>
      <c r="DE119" s="205"/>
      <c r="DF119" s="205"/>
      <c r="DG119" s="205"/>
      <c r="DH119" s="205"/>
      <c r="DI119" s="205"/>
      <c r="DJ119" s="205"/>
      <c r="DK119" s="205"/>
      <c r="DL119" s="205"/>
      <c r="DM119" s="205"/>
      <c r="DN119" s="205"/>
      <c r="DO119" s="205"/>
      <c r="DP119" s="205"/>
      <c r="DQ119" s="205"/>
      <c r="DR119" s="205"/>
      <c r="DS119" s="205"/>
      <c r="DT119" s="205"/>
      <c r="DU119" s="205"/>
      <c r="DV119" s="205"/>
      <c r="DW119" s="205"/>
      <c r="DX119" s="205"/>
      <c r="DY119" s="205"/>
      <c r="DZ119" s="205"/>
      <c r="EA119" s="205"/>
      <c r="EB119" s="205"/>
      <c r="EC119" s="205"/>
      <c r="ED119" s="205"/>
      <c r="EE119" s="205"/>
      <c r="EF119" s="205"/>
      <c r="EG119" s="205"/>
      <c r="EH119" s="205"/>
      <c r="EI119" s="205"/>
      <c r="EJ119" s="205"/>
      <c r="EK119" s="205"/>
      <c r="EL119" s="205"/>
      <c r="EM119" s="205"/>
      <c r="EN119" s="205"/>
      <c r="EO119" s="205"/>
      <c r="EP119" s="205"/>
      <c r="EQ119" s="205"/>
      <c r="ER119" s="205"/>
      <c r="ES119" s="205"/>
      <c r="ET119" s="205"/>
      <c r="EU119" s="205"/>
      <c r="EV119" s="205"/>
      <c r="EW119" s="205"/>
      <c r="EX119" s="205"/>
      <c r="EY119" s="205"/>
      <c r="EZ119" s="205"/>
      <c r="FA119" s="205"/>
      <c r="FB119" s="205"/>
      <c r="FC119" s="205"/>
      <c r="FD119" s="205"/>
      <c r="FE119" s="205"/>
      <c r="FF119" s="205"/>
      <c r="FG119" s="205"/>
      <c r="FH119" s="205"/>
      <c r="FI119" s="205"/>
      <c r="FJ119" s="205"/>
      <c r="FK119" s="205"/>
      <c r="FL119" s="205"/>
      <c r="FM119" s="205"/>
    </row>
    <row r="120" spans="1:169" s="206" customFormat="1" x14ac:dyDescent="0.3">
      <c r="A120" s="203"/>
      <c r="B120" s="203"/>
      <c r="C120" s="203"/>
      <c r="D120" s="203"/>
      <c r="E120" s="203"/>
      <c r="F120" s="203"/>
      <c r="G120" s="203"/>
      <c r="H120" s="203"/>
      <c r="I120" s="203"/>
      <c r="J120" s="205"/>
      <c r="K120" s="205"/>
      <c r="L120" s="205"/>
      <c r="M120" s="205"/>
      <c r="N120" s="205"/>
      <c r="O120" s="205"/>
      <c r="P120" s="205"/>
      <c r="Q120" s="205"/>
      <c r="R120" s="205"/>
      <c r="S120" s="205"/>
      <c r="T120" s="205"/>
      <c r="U120" s="205"/>
      <c r="V120" s="205"/>
      <c r="W120" s="205"/>
      <c r="X120" s="205"/>
      <c r="Y120" s="205"/>
      <c r="Z120" s="205"/>
      <c r="AA120" s="205"/>
      <c r="AB120" s="205"/>
      <c r="AC120" s="205"/>
      <c r="AD120" s="205"/>
      <c r="AE120" s="205"/>
      <c r="AF120" s="205"/>
      <c r="AG120" s="205"/>
      <c r="AH120" s="205"/>
      <c r="AI120" s="205"/>
      <c r="AJ120" s="205"/>
      <c r="AK120" s="205"/>
      <c r="AL120" s="205"/>
      <c r="AM120" s="205"/>
      <c r="AN120" s="205"/>
      <c r="AO120" s="205"/>
      <c r="AP120" s="205"/>
      <c r="AQ120" s="205"/>
      <c r="AR120" s="205"/>
      <c r="AS120" s="205"/>
      <c r="AT120" s="205"/>
      <c r="AU120" s="205"/>
      <c r="AV120" s="205"/>
      <c r="AW120" s="205"/>
      <c r="AX120" s="205"/>
      <c r="AY120" s="205"/>
      <c r="AZ120" s="205"/>
      <c r="BA120" s="205"/>
      <c r="BB120" s="205"/>
      <c r="BC120" s="205"/>
      <c r="BD120" s="205"/>
      <c r="BE120" s="205"/>
      <c r="BF120" s="205"/>
      <c r="BG120" s="205"/>
      <c r="BH120" s="205"/>
      <c r="BI120" s="205"/>
      <c r="BJ120" s="205"/>
      <c r="BK120" s="205"/>
      <c r="BL120" s="205"/>
      <c r="BM120" s="205"/>
      <c r="BN120" s="205"/>
      <c r="BO120" s="205"/>
      <c r="BP120" s="205"/>
      <c r="BQ120" s="205"/>
    </row>
    <row r="121" spans="1:169" x14ac:dyDescent="0.3">
      <c r="A121" s="203"/>
      <c r="B121" s="203"/>
      <c r="C121" s="203"/>
      <c r="D121" s="203"/>
      <c r="E121" s="203"/>
      <c r="F121" s="203"/>
      <c r="G121" s="203"/>
      <c r="H121" s="203"/>
      <c r="I121" s="203"/>
      <c r="J121" s="205"/>
      <c r="K121" s="205"/>
      <c r="L121" s="205"/>
      <c r="M121" s="205"/>
      <c r="N121" s="205"/>
      <c r="O121" s="205"/>
      <c r="P121" s="205"/>
      <c r="Q121" s="205"/>
      <c r="R121" s="205"/>
      <c r="S121" s="205"/>
      <c r="T121" s="205"/>
      <c r="U121" s="205"/>
      <c r="V121" s="205"/>
      <c r="W121" s="205"/>
      <c r="X121" s="205"/>
      <c r="Y121" s="205"/>
      <c r="Z121" s="205"/>
      <c r="AA121" s="205"/>
      <c r="AB121" s="205"/>
      <c r="AC121" s="205"/>
      <c r="AD121" s="205"/>
      <c r="AE121" s="205"/>
      <c r="AF121" s="205"/>
      <c r="AG121" s="205"/>
      <c r="AH121" s="205"/>
      <c r="AI121" s="205"/>
      <c r="AJ121" s="205"/>
      <c r="AK121" s="205"/>
      <c r="AL121" s="205"/>
      <c r="AM121" s="205"/>
      <c r="AN121" s="205"/>
      <c r="AO121" s="205"/>
      <c r="AP121" s="205"/>
      <c r="AQ121" s="205"/>
      <c r="AR121" s="205"/>
      <c r="AS121" s="205"/>
      <c r="AT121" s="205"/>
      <c r="AU121" s="205"/>
      <c r="AV121" s="205"/>
      <c r="AW121" s="205"/>
      <c r="AX121" s="205"/>
      <c r="AY121" s="205"/>
      <c r="AZ121" s="205"/>
      <c r="BA121" s="205"/>
      <c r="BB121" s="205"/>
      <c r="BC121" s="205"/>
      <c r="BD121" s="205"/>
      <c r="BE121" s="205"/>
      <c r="BF121" s="205"/>
      <c r="BG121" s="205"/>
      <c r="BH121" s="205"/>
      <c r="BI121" s="205"/>
      <c r="BJ121" s="205"/>
      <c r="BK121" s="205"/>
      <c r="BL121" s="205"/>
      <c r="BM121" s="205"/>
      <c r="BN121" s="205"/>
      <c r="BO121" s="205"/>
      <c r="BP121" s="205"/>
      <c r="BQ121" s="205"/>
    </row>
    <row r="122" spans="1:169" x14ac:dyDescent="0.3">
      <c r="A122" s="203"/>
      <c r="B122" s="203"/>
      <c r="C122" s="203"/>
      <c r="D122" s="203"/>
      <c r="E122" s="203"/>
      <c r="F122" s="203"/>
      <c r="G122" s="203"/>
      <c r="H122" s="203"/>
      <c r="I122" s="203"/>
      <c r="J122" s="205"/>
      <c r="K122" s="205"/>
      <c r="L122" s="205"/>
      <c r="M122" s="205"/>
      <c r="N122" s="205"/>
      <c r="O122" s="205"/>
      <c r="P122" s="205"/>
      <c r="Q122" s="205"/>
      <c r="R122" s="205"/>
      <c r="S122" s="205"/>
      <c r="T122" s="205"/>
      <c r="U122" s="205"/>
      <c r="V122" s="205"/>
      <c r="W122" s="205"/>
      <c r="X122" s="205"/>
      <c r="Y122" s="205"/>
      <c r="Z122" s="205"/>
      <c r="AA122" s="205"/>
      <c r="AB122" s="205"/>
      <c r="AC122" s="205"/>
      <c r="AD122" s="205"/>
      <c r="AE122" s="205"/>
      <c r="AF122" s="205"/>
      <c r="AG122" s="205"/>
      <c r="AH122" s="205"/>
      <c r="AI122" s="205"/>
      <c r="AJ122" s="205"/>
      <c r="AK122" s="205"/>
      <c r="AL122" s="205"/>
      <c r="AM122" s="205"/>
      <c r="AN122" s="205"/>
      <c r="AO122" s="205"/>
      <c r="AP122" s="205"/>
      <c r="AQ122" s="205"/>
      <c r="AR122" s="205"/>
      <c r="AS122" s="205"/>
      <c r="AT122" s="205"/>
      <c r="AU122" s="205"/>
      <c r="AV122" s="205"/>
      <c r="AW122" s="205"/>
      <c r="AX122" s="205"/>
      <c r="AY122" s="205"/>
      <c r="AZ122" s="205"/>
      <c r="BA122" s="205"/>
      <c r="BB122" s="205"/>
      <c r="BC122" s="205"/>
      <c r="BD122" s="205"/>
      <c r="BE122" s="205"/>
      <c r="BF122" s="205"/>
      <c r="BG122" s="205"/>
      <c r="BH122" s="205"/>
      <c r="BI122" s="205"/>
      <c r="BJ122" s="205"/>
      <c r="BK122" s="205"/>
      <c r="BL122" s="205"/>
      <c r="BM122" s="205"/>
      <c r="BN122" s="205"/>
      <c r="BO122" s="205"/>
      <c r="BP122" s="205"/>
      <c r="BQ122" s="205"/>
    </row>
    <row r="123" spans="1:169" x14ac:dyDescent="0.3">
      <c r="A123" s="203"/>
      <c r="B123" s="203"/>
      <c r="C123" s="203"/>
      <c r="D123" s="203"/>
      <c r="E123" s="203"/>
      <c r="F123" s="203"/>
      <c r="G123" s="203"/>
      <c r="H123" s="203"/>
      <c r="I123" s="203"/>
      <c r="J123" s="205"/>
      <c r="K123" s="205"/>
      <c r="L123" s="205"/>
      <c r="M123" s="205"/>
      <c r="N123" s="205"/>
      <c r="O123" s="205"/>
      <c r="P123" s="205"/>
      <c r="Q123" s="205"/>
      <c r="R123" s="205"/>
      <c r="S123" s="205"/>
      <c r="T123" s="205"/>
      <c r="U123" s="205"/>
      <c r="V123" s="205"/>
      <c r="W123" s="205"/>
      <c r="X123" s="205"/>
      <c r="Y123" s="205"/>
      <c r="Z123" s="205"/>
      <c r="AA123" s="205"/>
      <c r="AB123" s="205"/>
      <c r="AC123" s="205"/>
      <c r="AD123" s="205"/>
      <c r="AE123" s="205"/>
      <c r="AF123" s="205"/>
      <c r="AG123" s="205"/>
      <c r="AH123" s="205"/>
      <c r="AI123" s="205"/>
      <c r="AJ123" s="205"/>
      <c r="AK123" s="205"/>
      <c r="AL123" s="205"/>
      <c r="AM123" s="205"/>
      <c r="AN123" s="205"/>
      <c r="AO123" s="205"/>
      <c r="AP123" s="205"/>
      <c r="AQ123" s="205"/>
      <c r="AR123" s="205"/>
      <c r="AS123" s="205"/>
      <c r="AT123" s="205"/>
      <c r="AU123" s="205"/>
      <c r="AV123" s="205"/>
      <c r="AW123" s="205"/>
      <c r="AX123" s="205"/>
      <c r="AY123" s="205"/>
      <c r="AZ123" s="205"/>
      <c r="BA123" s="205"/>
      <c r="BB123" s="205"/>
      <c r="BC123" s="205"/>
      <c r="BD123" s="205"/>
      <c r="BE123" s="205"/>
      <c r="BF123" s="205"/>
      <c r="BG123" s="205"/>
      <c r="BH123" s="205"/>
      <c r="BI123" s="205"/>
      <c r="BJ123" s="205"/>
      <c r="BK123" s="205"/>
      <c r="BL123" s="205"/>
      <c r="BM123" s="205"/>
      <c r="BN123" s="205"/>
      <c r="BO123" s="205"/>
      <c r="BP123" s="205"/>
      <c r="BQ123" s="205"/>
    </row>
    <row r="124" spans="1:169" x14ac:dyDescent="0.3">
      <c r="A124" s="203"/>
      <c r="B124" s="203"/>
      <c r="C124" s="203"/>
      <c r="D124" s="203"/>
      <c r="E124" s="203"/>
      <c r="F124" s="203"/>
      <c r="G124" s="203"/>
      <c r="H124" s="203"/>
      <c r="I124" s="203"/>
      <c r="J124" s="205"/>
      <c r="K124" s="205"/>
      <c r="L124" s="205"/>
      <c r="M124" s="205"/>
      <c r="N124" s="205"/>
      <c r="O124" s="205"/>
      <c r="P124" s="205"/>
      <c r="Q124" s="205"/>
      <c r="R124" s="205"/>
      <c r="S124" s="205"/>
      <c r="T124" s="205"/>
      <c r="U124" s="205"/>
      <c r="V124" s="205"/>
      <c r="W124" s="205"/>
      <c r="X124" s="205"/>
      <c r="Y124" s="205"/>
      <c r="Z124" s="205"/>
      <c r="AA124" s="205"/>
      <c r="AB124" s="205"/>
      <c r="AC124" s="205"/>
      <c r="AD124" s="205"/>
      <c r="AE124" s="205"/>
      <c r="AF124" s="205"/>
      <c r="AG124" s="205"/>
      <c r="AH124" s="205"/>
      <c r="AI124" s="205"/>
      <c r="AJ124" s="205"/>
      <c r="AK124" s="205"/>
      <c r="AL124" s="205"/>
      <c r="AM124" s="205"/>
      <c r="AN124" s="205"/>
      <c r="AO124" s="205"/>
      <c r="AP124" s="205"/>
      <c r="AQ124" s="205"/>
      <c r="AR124" s="205"/>
      <c r="AS124" s="205"/>
      <c r="AT124" s="205"/>
      <c r="AU124" s="205"/>
      <c r="AV124" s="205"/>
      <c r="AW124" s="205"/>
      <c r="AX124" s="205"/>
      <c r="AY124" s="205"/>
      <c r="AZ124" s="205"/>
      <c r="BA124" s="205"/>
      <c r="BB124" s="205"/>
      <c r="BC124" s="205"/>
      <c r="BD124" s="205"/>
      <c r="BE124" s="205"/>
      <c r="BF124" s="205"/>
      <c r="BG124" s="205"/>
      <c r="BH124" s="205"/>
      <c r="BI124" s="205"/>
      <c r="BJ124" s="205"/>
      <c r="BK124" s="205"/>
      <c r="BL124" s="205"/>
      <c r="BM124" s="205"/>
      <c r="BN124" s="205"/>
      <c r="BO124" s="205"/>
      <c r="BP124" s="205"/>
      <c r="BQ124" s="205"/>
    </row>
    <row r="125" spans="1:169" x14ac:dyDescent="0.3">
      <c r="A125" s="203"/>
      <c r="B125" s="203"/>
      <c r="C125" s="203"/>
      <c r="D125" s="203"/>
      <c r="E125" s="203"/>
      <c r="F125" s="203"/>
      <c r="G125" s="203"/>
      <c r="H125" s="203"/>
      <c r="I125" s="203"/>
      <c r="J125" s="205"/>
      <c r="K125" s="205"/>
      <c r="L125" s="205"/>
      <c r="M125" s="205"/>
      <c r="N125" s="205"/>
      <c r="O125" s="205"/>
      <c r="P125" s="205"/>
      <c r="Q125" s="205"/>
      <c r="R125" s="205"/>
      <c r="S125" s="205"/>
      <c r="T125" s="205"/>
      <c r="U125" s="205"/>
      <c r="V125" s="205"/>
      <c r="W125" s="205"/>
      <c r="X125" s="205"/>
      <c r="Y125" s="205"/>
      <c r="Z125" s="205"/>
      <c r="AA125" s="205"/>
      <c r="AB125" s="205"/>
      <c r="AC125" s="205"/>
      <c r="AD125" s="205"/>
      <c r="AE125" s="205"/>
      <c r="AF125" s="205"/>
      <c r="AG125" s="205"/>
      <c r="AH125" s="205"/>
      <c r="AI125" s="205"/>
      <c r="AJ125" s="205"/>
      <c r="AK125" s="205"/>
      <c r="AL125" s="205"/>
      <c r="AM125" s="205"/>
      <c r="AN125" s="205"/>
      <c r="AO125" s="205"/>
      <c r="AP125" s="205"/>
      <c r="AQ125" s="205"/>
      <c r="AR125" s="205"/>
      <c r="AS125" s="205"/>
      <c r="AT125" s="205"/>
      <c r="AU125" s="205"/>
      <c r="AV125" s="205"/>
      <c r="AW125" s="205"/>
      <c r="AX125" s="205"/>
      <c r="AY125" s="205"/>
      <c r="AZ125" s="205"/>
      <c r="BA125" s="205"/>
      <c r="BB125" s="205"/>
      <c r="BC125" s="205"/>
      <c r="BD125" s="205"/>
      <c r="BE125" s="205"/>
      <c r="BF125" s="205"/>
      <c r="BG125" s="205"/>
      <c r="BH125" s="205"/>
      <c r="BI125" s="205"/>
      <c r="BJ125" s="205"/>
      <c r="BK125" s="205"/>
      <c r="BL125" s="205"/>
      <c r="BM125" s="205"/>
      <c r="BN125" s="205"/>
      <c r="BO125" s="205"/>
      <c r="BP125" s="205"/>
      <c r="BQ125" s="205"/>
    </row>
    <row r="126" spans="1:169" x14ac:dyDescent="0.3">
      <c r="A126" s="203"/>
      <c r="B126" s="203"/>
      <c r="C126" s="203"/>
      <c r="D126" s="203"/>
      <c r="E126" s="203"/>
      <c r="F126" s="203"/>
      <c r="G126" s="203"/>
      <c r="H126" s="203"/>
      <c r="I126" s="203"/>
      <c r="J126" s="205"/>
      <c r="K126" s="205"/>
      <c r="L126" s="205"/>
      <c r="M126" s="205"/>
      <c r="N126" s="205"/>
      <c r="O126" s="205"/>
      <c r="P126" s="205"/>
      <c r="Q126" s="205"/>
      <c r="R126" s="205"/>
      <c r="S126" s="205"/>
      <c r="T126" s="205"/>
      <c r="U126" s="205"/>
      <c r="V126" s="205"/>
      <c r="W126" s="205"/>
      <c r="X126" s="205"/>
      <c r="Y126" s="205"/>
      <c r="Z126" s="205"/>
      <c r="AA126" s="205"/>
      <c r="AB126" s="205"/>
      <c r="AC126" s="205"/>
      <c r="AD126" s="205"/>
      <c r="AE126" s="205"/>
      <c r="AF126" s="205"/>
      <c r="AG126" s="205"/>
      <c r="AH126" s="205"/>
      <c r="AI126" s="205"/>
      <c r="AJ126" s="205"/>
      <c r="AK126" s="205"/>
      <c r="AL126" s="205"/>
      <c r="AM126" s="205"/>
      <c r="AN126" s="205"/>
      <c r="AO126" s="205"/>
      <c r="AP126" s="205"/>
      <c r="AQ126" s="205"/>
      <c r="AR126" s="205"/>
      <c r="AS126" s="205"/>
      <c r="AT126" s="205"/>
      <c r="AU126" s="205"/>
      <c r="AV126" s="205"/>
      <c r="AW126" s="205"/>
      <c r="AX126" s="205"/>
      <c r="AY126" s="205"/>
      <c r="AZ126" s="205"/>
      <c r="BA126" s="205"/>
      <c r="BB126" s="205"/>
      <c r="BC126" s="205"/>
      <c r="BD126" s="205"/>
      <c r="BE126" s="205"/>
      <c r="BF126" s="205"/>
      <c r="BG126" s="205"/>
      <c r="BH126" s="205"/>
      <c r="BI126" s="205"/>
      <c r="BJ126" s="205"/>
      <c r="BK126" s="205"/>
      <c r="BL126" s="205"/>
      <c r="BM126" s="205"/>
      <c r="BN126" s="205"/>
      <c r="BO126" s="205"/>
      <c r="BP126" s="205"/>
      <c r="BQ126" s="205"/>
    </row>
    <row r="127" spans="1:169" x14ac:dyDescent="0.3">
      <c r="A127" s="203"/>
      <c r="B127" s="203"/>
      <c r="C127" s="203"/>
      <c r="D127" s="203"/>
      <c r="E127" s="203"/>
      <c r="F127" s="203"/>
      <c r="G127" s="203"/>
      <c r="H127" s="203"/>
      <c r="I127" s="203"/>
      <c r="J127" s="205"/>
      <c r="K127" s="205"/>
      <c r="L127" s="205"/>
      <c r="M127" s="205"/>
      <c r="N127" s="205"/>
      <c r="O127" s="205"/>
      <c r="P127" s="205"/>
      <c r="Q127" s="205"/>
      <c r="R127" s="205"/>
      <c r="S127" s="205"/>
      <c r="T127" s="205"/>
      <c r="U127" s="205"/>
      <c r="V127" s="205"/>
      <c r="W127" s="205"/>
      <c r="X127" s="205"/>
      <c r="Y127" s="205"/>
      <c r="Z127" s="205"/>
      <c r="AA127" s="205"/>
      <c r="AB127" s="205"/>
      <c r="AC127" s="205"/>
      <c r="AD127" s="205"/>
      <c r="AE127" s="205"/>
      <c r="AF127" s="205"/>
      <c r="AG127" s="205"/>
      <c r="AH127" s="205"/>
      <c r="AI127" s="205"/>
      <c r="AJ127" s="205"/>
      <c r="AK127" s="205"/>
      <c r="AL127" s="205"/>
      <c r="AM127" s="205"/>
      <c r="AN127" s="205"/>
      <c r="AO127" s="205"/>
      <c r="AP127" s="205"/>
      <c r="AQ127" s="205"/>
      <c r="AR127" s="205"/>
      <c r="AS127" s="205"/>
      <c r="AT127" s="205"/>
      <c r="AU127" s="205"/>
      <c r="AV127" s="205"/>
      <c r="AW127" s="205"/>
      <c r="AX127" s="205"/>
      <c r="AY127" s="205"/>
      <c r="AZ127" s="205"/>
      <c r="BA127" s="205"/>
      <c r="BB127" s="205"/>
      <c r="BC127" s="205"/>
      <c r="BD127" s="205"/>
      <c r="BE127" s="205"/>
      <c r="BF127" s="205"/>
      <c r="BG127" s="205"/>
      <c r="BH127" s="205"/>
      <c r="BI127" s="205"/>
      <c r="BJ127" s="205"/>
      <c r="BK127" s="205"/>
      <c r="BL127" s="205"/>
      <c r="BM127" s="205"/>
      <c r="BN127" s="205"/>
      <c r="BO127" s="205"/>
      <c r="BP127" s="205"/>
      <c r="BQ127" s="205"/>
    </row>
    <row r="128" spans="1:169" x14ac:dyDescent="0.3">
      <c r="A128" s="203"/>
      <c r="B128" s="203"/>
      <c r="C128" s="203"/>
      <c r="D128" s="203"/>
      <c r="E128" s="203"/>
      <c r="F128" s="203"/>
      <c r="G128" s="203"/>
      <c r="H128" s="203"/>
      <c r="I128" s="203"/>
      <c r="J128" s="205"/>
      <c r="K128" s="205"/>
      <c r="L128" s="205"/>
      <c r="M128" s="205"/>
      <c r="N128" s="205"/>
      <c r="O128" s="205"/>
      <c r="P128" s="205"/>
      <c r="Q128" s="205"/>
      <c r="R128" s="205"/>
      <c r="S128" s="205"/>
      <c r="T128" s="205"/>
      <c r="U128" s="205"/>
      <c r="V128" s="205"/>
      <c r="W128" s="205"/>
      <c r="X128" s="205"/>
      <c r="Y128" s="205"/>
      <c r="Z128" s="205"/>
      <c r="AA128" s="205"/>
      <c r="AB128" s="205"/>
      <c r="AC128" s="205"/>
      <c r="AD128" s="205"/>
      <c r="AE128" s="205"/>
      <c r="AF128" s="205"/>
      <c r="AG128" s="205"/>
      <c r="AH128" s="205"/>
      <c r="AI128" s="205"/>
      <c r="AJ128" s="205"/>
      <c r="AK128" s="205"/>
      <c r="AL128" s="205"/>
      <c r="AM128" s="205"/>
      <c r="AN128" s="205"/>
      <c r="AO128" s="205"/>
      <c r="AP128" s="205"/>
      <c r="AQ128" s="205"/>
      <c r="AR128" s="205"/>
      <c r="AS128" s="205"/>
      <c r="AT128" s="205"/>
      <c r="AU128" s="205"/>
      <c r="AV128" s="205"/>
      <c r="AW128" s="205"/>
      <c r="AX128" s="205"/>
      <c r="AY128" s="205"/>
      <c r="AZ128" s="205"/>
      <c r="BA128" s="205"/>
      <c r="BB128" s="205"/>
      <c r="BC128" s="205"/>
      <c r="BD128" s="205"/>
      <c r="BE128" s="205"/>
      <c r="BF128" s="205"/>
      <c r="BG128" s="205"/>
      <c r="BH128" s="205"/>
      <c r="BI128" s="205"/>
      <c r="BJ128" s="205"/>
      <c r="BK128" s="205"/>
      <c r="BL128" s="205"/>
      <c r="BM128" s="205"/>
      <c r="BN128" s="205"/>
      <c r="BO128" s="205"/>
      <c r="BP128" s="205"/>
      <c r="BQ128" s="205"/>
    </row>
    <row r="129" spans="1:69" x14ac:dyDescent="0.3">
      <c r="A129" s="203"/>
      <c r="B129" s="203"/>
      <c r="C129" s="203"/>
      <c r="D129" s="203"/>
      <c r="E129" s="203"/>
      <c r="F129" s="203"/>
      <c r="G129" s="203"/>
      <c r="H129" s="203"/>
      <c r="I129" s="203"/>
      <c r="J129" s="205"/>
      <c r="K129" s="205"/>
      <c r="L129" s="205"/>
      <c r="M129" s="205"/>
      <c r="N129" s="205"/>
      <c r="O129" s="205"/>
      <c r="P129" s="205"/>
      <c r="Q129" s="205"/>
      <c r="R129" s="205"/>
      <c r="S129" s="205"/>
      <c r="T129" s="205"/>
      <c r="U129" s="205"/>
      <c r="V129" s="205"/>
      <c r="W129" s="205"/>
      <c r="X129" s="205"/>
      <c r="Y129" s="205"/>
      <c r="Z129" s="205"/>
      <c r="AA129" s="205"/>
      <c r="AB129" s="205"/>
      <c r="AC129" s="205"/>
      <c r="AD129" s="205"/>
      <c r="AE129" s="205"/>
      <c r="AF129" s="205"/>
      <c r="AG129" s="205"/>
      <c r="AH129" s="205"/>
      <c r="AI129" s="205"/>
      <c r="AJ129" s="205"/>
      <c r="AK129" s="205"/>
      <c r="AL129" s="205"/>
      <c r="AM129" s="205"/>
      <c r="AN129" s="205"/>
      <c r="AO129" s="205"/>
      <c r="AP129" s="205"/>
      <c r="AQ129" s="205"/>
      <c r="AR129" s="205"/>
      <c r="AS129" s="205"/>
      <c r="AT129" s="205"/>
      <c r="AU129" s="205"/>
      <c r="AV129" s="205"/>
      <c r="AW129" s="205"/>
      <c r="AX129" s="205"/>
      <c r="AY129" s="205"/>
      <c r="AZ129" s="205"/>
      <c r="BA129" s="205"/>
      <c r="BB129" s="205"/>
      <c r="BC129" s="205"/>
      <c r="BD129" s="205"/>
      <c r="BE129" s="205"/>
      <c r="BF129" s="205"/>
      <c r="BG129" s="205"/>
      <c r="BH129" s="205"/>
      <c r="BI129" s="205"/>
      <c r="BJ129" s="205"/>
      <c r="BK129" s="205"/>
      <c r="BL129" s="205"/>
      <c r="BM129" s="205"/>
      <c r="BN129" s="205"/>
      <c r="BO129" s="205"/>
      <c r="BP129" s="205"/>
      <c r="BQ129" s="205"/>
    </row>
    <row r="130" spans="1:69" x14ac:dyDescent="0.3">
      <c r="A130" s="203"/>
      <c r="B130" s="203"/>
      <c r="C130" s="203"/>
      <c r="D130" s="203"/>
      <c r="E130" s="203"/>
      <c r="F130" s="203"/>
      <c r="G130" s="203"/>
      <c r="H130" s="203"/>
      <c r="I130" s="203"/>
      <c r="J130" s="205"/>
      <c r="K130" s="205"/>
      <c r="L130" s="205"/>
      <c r="M130" s="205"/>
      <c r="N130" s="205"/>
      <c r="O130" s="205"/>
      <c r="P130" s="205"/>
      <c r="Q130" s="205"/>
      <c r="R130" s="205"/>
      <c r="S130" s="205"/>
      <c r="T130" s="205"/>
      <c r="U130" s="205"/>
      <c r="V130" s="205"/>
      <c r="W130" s="205"/>
      <c r="X130" s="205"/>
      <c r="Y130" s="205"/>
      <c r="Z130" s="205"/>
      <c r="AA130" s="205"/>
      <c r="AB130" s="205"/>
      <c r="AC130" s="205"/>
      <c r="AD130" s="205"/>
      <c r="AE130" s="205"/>
      <c r="AF130" s="205"/>
      <c r="AG130" s="205"/>
      <c r="AH130" s="205"/>
      <c r="AI130" s="205"/>
      <c r="AJ130" s="205"/>
      <c r="AK130" s="205"/>
      <c r="AL130" s="205"/>
      <c r="AM130" s="205"/>
      <c r="AN130" s="205"/>
      <c r="AO130" s="205"/>
      <c r="AP130" s="205"/>
      <c r="AQ130" s="205"/>
      <c r="AR130" s="205"/>
      <c r="AS130" s="205"/>
      <c r="AT130" s="205"/>
      <c r="AU130" s="205"/>
      <c r="AV130" s="205"/>
      <c r="AW130" s="205"/>
      <c r="AX130" s="205"/>
      <c r="AY130" s="205"/>
      <c r="AZ130" s="205"/>
      <c r="BA130" s="205"/>
      <c r="BB130" s="205"/>
      <c r="BC130" s="205"/>
      <c r="BD130" s="205"/>
      <c r="BE130" s="205"/>
      <c r="BF130" s="205"/>
      <c r="BG130" s="205"/>
      <c r="BH130" s="205"/>
      <c r="BI130" s="205"/>
      <c r="BJ130" s="205"/>
      <c r="BK130" s="205"/>
      <c r="BL130" s="205"/>
      <c r="BM130" s="205"/>
      <c r="BN130" s="205"/>
      <c r="BO130" s="205"/>
      <c r="BP130" s="205"/>
      <c r="BQ130" s="205"/>
    </row>
    <row r="131" spans="1:69" x14ac:dyDescent="0.3">
      <c r="A131" s="203"/>
      <c r="B131" s="203"/>
      <c r="C131" s="203"/>
      <c r="D131" s="203"/>
      <c r="E131" s="203"/>
      <c r="F131" s="203"/>
      <c r="G131" s="203"/>
      <c r="H131" s="203"/>
      <c r="I131" s="203"/>
      <c r="J131" s="205"/>
      <c r="K131" s="205"/>
      <c r="L131" s="205"/>
      <c r="M131" s="205"/>
      <c r="N131" s="205"/>
      <c r="O131" s="205"/>
      <c r="P131" s="205"/>
      <c r="Q131" s="205"/>
      <c r="R131" s="205"/>
      <c r="S131" s="205"/>
      <c r="T131" s="205"/>
      <c r="U131" s="205"/>
      <c r="V131" s="205"/>
      <c r="W131" s="205"/>
      <c r="X131" s="205"/>
      <c r="Y131" s="205"/>
      <c r="Z131" s="205"/>
      <c r="AA131" s="205"/>
      <c r="AB131" s="205"/>
      <c r="AC131" s="205"/>
      <c r="AD131" s="205"/>
      <c r="AE131" s="205"/>
      <c r="AF131" s="205"/>
      <c r="AG131" s="205"/>
      <c r="AH131" s="205"/>
      <c r="AI131" s="205"/>
      <c r="AJ131" s="205"/>
      <c r="AK131" s="205"/>
      <c r="AL131" s="205"/>
      <c r="AM131" s="205"/>
      <c r="AN131" s="205"/>
      <c r="AO131" s="205"/>
      <c r="AP131" s="205"/>
      <c r="AQ131" s="205"/>
      <c r="AR131" s="205"/>
      <c r="AS131" s="205"/>
      <c r="AT131" s="205"/>
      <c r="AU131" s="205"/>
      <c r="AV131" s="205"/>
      <c r="AW131" s="205"/>
      <c r="AX131" s="205"/>
      <c r="AY131" s="205"/>
      <c r="AZ131" s="205"/>
      <c r="BA131" s="205"/>
      <c r="BB131" s="205"/>
      <c r="BC131" s="205"/>
      <c r="BD131" s="205"/>
      <c r="BE131" s="205"/>
      <c r="BF131" s="205"/>
      <c r="BG131" s="205"/>
      <c r="BH131" s="205"/>
      <c r="BI131" s="205"/>
      <c r="BJ131" s="205"/>
      <c r="BK131" s="205"/>
      <c r="BL131" s="205"/>
      <c r="BM131" s="205"/>
      <c r="BN131" s="205"/>
      <c r="BO131" s="205"/>
      <c r="BP131" s="205"/>
      <c r="BQ131" s="205"/>
    </row>
    <row r="132" spans="1:69" x14ac:dyDescent="0.3">
      <c r="A132" s="203"/>
      <c r="B132" s="203"/>
      <c r="C132" s="203"/>
      <c r="D132" s="203"/>
      <c r="E132" s="203"/>
      <c r="F132" s="203"/>
      <c r="G132" s="203"/>
      <c r="H132" s="203"/>
      <c r="I132" s="203"/>
      <c r="J132" s="203"/>
      <c r="K132" s="203"/>
      <c r="L132" s="203"/>
      <c r="M132" s="203"/>
      <c r="N132" s="203"/>
      <c r="O132" s="203"/>
      <c r="P132" s="203"/>
      <c r="Q132" s="203"/>
      <c r="R132" s="203"/>
      <c r="S132" s="203"/>
      <c r="T132" s="203"/>
      <c r="U132" s="203"/>
      <c r="V132" s="203"/>
      <c r="W132" s="203"/>
      <c r="X132" s="203"/>
      <c r="Y132" s="203"/>
      <c r="Z132" s="203"/>
      <c r="AA132" s="203"/>
      <c r="AB132" s="203"/>
      <c r="AC132" s="203"/>
      <c r="AD132" s="203"/>
      <c r="AE132" s="203"/>
      <c r="AF132" s="203"/>
      <c r="AG132" s="203"/>
      <c r="AH132" s="203"/>
      <c r="AI132" s="205"/>
      <c r="AJ132" s="205"/>
      <c r="AK132" s="205"/>
      <c r="AL132" s="205"/>
      <c r="AM132" s="205"/>
      <c r="AN132" s="205"/>
      <c r="AO132" s="205"/>
      <c r="AP132" s="205"/>
      <c r="AQ132" s="205"/>
      <c r="AR132" s="205"/>
      <c r="AS132" s="205"/>
      <c r="AT132" s="205"/>
      <c r="AU132" s="205"/>
      <c r="AV132" s="205"/>
      <c r="AW132" s="205"/>
      <c r="AX132" s="205"/>
      <c r="AY132" s="205"/>
      <c r="AZ132" s="205"/>
      <c r="BA132" s="205"/>
      <c r="BB132" s="205"/>
      <c r="BC132" s="205"/>
      <c r="BD132" s="205"/>
      <c r="BE132" s="205"/>
      <c r="BF132" s="205"/>
      <c r="BG132" s="205"/>
      <c r="BH132" s="205"/>
      <c r="BI132" s="205"/>
      <c r="BJ132" s="205"/>
      <c r="BK132" s="205"/>
      <c r="BL132" s="205"/>
      <c r="BM132" s="205"/>
      <c r="BN132" s="205"/>
      <c r="BO132" s="205"/>
      <c r="BP132" s="205"/>
      <c r="BQ132" s="205"/>
    </row>
    <row r="133" spans="1:69" x14ac:dyDescent="0.3">
      <c r="A133" s="203"/>
      <c r="B133" s="203"/>
      <c r="C133" s="203"/>
      <c r="D133" s="203"/>
      <c r="E133" s="203"/>
      <c r="F133" s="203"/>
      <c r="G133" s="203"/>
      <c r="H133" s="203"/>
      <c r="I133" s="203"/>
      <c r="J133" s="203"/>
      <c r="K133" s="203"/>
      <c r="L133" s="203"/>
      <c r="M133" s="203"/>
      <c r="N133" s="203"/>
      <c r="O133" s="203"/>
      <c r="P133" s="203"/>
      <c r="Q133" s="203"/>
      <c r="R133" s="203"/>
      <c r="S133" s="203"/>
      <c r="T133" s="203"/>
      <c r="U133" s="203"/>
      <c r="V133" s="203"/>
      <c r="W133" s="203"/>
      <c r="X133" s="203"/>
      <c r="Y133" s="203"/>
      <c r="Z133" s="203"/>
      <c r="AA133" s="203"/>
      <c r="AB133" s="203"/>
      <c r="AC133" s="203"/>
      <c r="AD133" s="203"/>
      <c r="AE133" s="203"/>
      <c r="AF133" s="203"/>
      <c r="AG133" s="203"/>
      <c r="AH133" s="203"/>
      <c r="AI133" s="205"/>
      <c r="AJ133" s="205"/>
      <c r="AK133" s="205"/>
      <c r="AL133" s="205"/>
      <c r="AM133" s="205"/>
      <c r="AN133" s="205"/>
      <c r="AO133" s="205"/>
      <c r="AP133" s="205"/>
      <c r="AQ133" s="205"/>
      <c r="AR133" s="205"/>
      <c r="AS133" s="205"/>
      <c r="AT133" s="205"/>
      <c r="AU133" s="205"/>
      <c r="AV133" s="205"/>
      <c r="AW133" s="205"/>
      <c r="AX133" s="205"/>
      <c r="AY133" s="205"/>
      <c r="AZ133" s="205"/>
      <c r="BA133" s="205"/>
      <c r="BB133" s="205"/>
      <c r="BC133" s="205"/>
      <c r="BD133" s="205"/>
      <c r="BE133" s="205"/>
      <c r="BF133" s="205"/>
      <c r="BG133" s="205"/>
      <c r="BH133" s="205"/>
      <c r="BI133" s="205"/>
      <c r="BJ133" s="205"/>
      <c r="BK133" s="205"/>
      <c r="BL133" s="205"/>
      <c r="BM133" s="205"/>
      <c r="BN133" s="205"/>
      <c r="BO133" s="205"/>
      <c r="BP133" s="205"/>
      <c r="BQ133" s="205"/>
    </row>
    <row r="134" spans="1:69" x14ac:dyDescent="0.3">
      <c r="A134" s="203"/>
      <c r="B134" s="203"/>
      <c r="C134" s="203"/>
      <c r="D134" s="203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5"/>
      <c r="AJ134" s="205"/>
      <c r="AK134" s="205"/>
      <c r="AL134" s="205"/>
      <c r="AM134" s="205"/>
      <c r="AN134" s="205"/>
      <c r="AO134" s="205"/>
      <c r="AP134" s="205"/>
      <c r="AQ134" s="205"/>
      <c r="AR134" s="205"/>
      <c r="AS134" s="205"/>
      <c r="AT134" s="205"/>
      <c r="AU134" s="205"/>
      <c r="AV134" s="205"/>
      <c r="AW134" s="205"/>
      <c r="AX134" s="205"/>
      <c r="AY134" s="205"/>
      <c r="AZ134" s="205"/>
      <c r="BA134" s="205"/>
      <c r="BB134" s="205"/>
      <c r="BC134" s="205"/>
      <c r="BD134" s="205"/>
      <c r="BE134" s="205"/>
      <c r="BF134" s="205"/>
      <c r="BG134" s="205"/>
      <c r="BH134" s="205"/>
      <c r="BI134" s="205"/>
      <c r="BJ134" s="205"/>
      <c r="BK134" s="205"/>
      <c r="BL134" s="205"/>
      <c r="BM134" s="205"/>
      <c r="BN134" s="205"/>
      <c r="BO134" s="205"/>
      <c r="BP134" s="205"/>
      <c r="BQ134" s="205"/>
    </row>
    <row r="135" spans="1:69" x14ac:dyDescent="0.3">
      <c r="A135" s="203"/>
      <c r="B135" s="203"/>
      <c r="C135" s="203"/>
      <c r="D135" s="203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5"/>
      <c r="AJ135" s="205"/>
      <c r="AK135" s="205"/>
      <c r="AL135" s="205"/>
      <c r="AM135" s="205"/>
      <c r="AN135" s="205"/>
      <c r="AO135" s="205"/>
      <c r="AP135" s="205"/>
      <c r="AQ135" s="205"/>
      <c r="AR135" s="205"/>
      <c r="AS135" s="205"/>
      <c r="AT135" s="205"/>
      <c r="AU135" s="205"/>
      <c r="AV135" s="205"/>
      <c r="AW135" s="205"/>
      <c r="AX135" s="205"/>
      <c r="AY135" s="205"/>
      <c r="AZ135" s="205"/>
      <c r="BA135" s="205"/>
      <c r="BB135" s="205"/>
      <c r="BC135" s="205"/>
      <c r="BD135" s="205"/>
      <c r="BE135" s="205"/>
      <c r="BF135" s="205"/>
      <c r="BG135" s="205"/>
      <c r="BH135" s="205"/>
      <c r="BI135" s="205"/>
      <c r="BJ135" s="205"/>
      <c r="BK135" s="205"/>
      <c r="BL135" s="205"/>
      <c r="BM135" s="205"/>
      <c r="BN135" s="205"/>
      <c r="BO135" s="205"/>
      <c r="BP135" s="205"/>
      <c r="BQ135" s="205"/>
    </row>
    <row r="136" spans="1:69" x14ac:dyDescent="0.3">
      <c r="A136" s="203"/>
      <c r="B136" s="203"/>
      <c r="C136" s="203"/>
      <c r="D136" s="203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5"/>
      <c r="AJ136" s="205"/>
      <c r="AK136" s="205"/>
      <c r="AL136" s="205"/>
      <c r="AM136" s="205"/>
      <c r="AN136" s="205"/>
      <c r="AO136" s="205"/>
      <c r="AP136" s="205"/>
      <c r="AQ136" s="205"/>
      <c r="AR136" s="205"/>
      <c r="AS136" s="205"/>
      <c r="AT136" s="205"/>
      <c r="AU136" s="205"/>
      <c r="AV136" s="205"/>
      <c r="AW136" s="205"/>
      <c r="AX136" s="205"/>
      <c r="AY136" s="205"/>
      <c r="AZ136" s="205"/>
      <c r="BA136" s="205"/>
      <c r="BB136" s="205"/>
      <c r="BC136" s="205"/>
      <c r="BD136" s="205"/>
      <c r="BE136" s="205"/>
      <c r="BF136" s="205"/>
      <c r="BG136" s="205"/>
      <c r="BH136" s="205"/>
      <c r="BI136" s="205"/>
      <c r="BJ136" s="205"/>
      <c r="BK136" s="205"/>
      <c r="BL136" s="205"/>
      <c r="BM136" s="205"/>
      <c r="BN136" s="205"/>
      <c r="BO136" s="205"/>
      <c r="BP136" s="205"/>
      <c r="BQ136" s="205"/>
    </row>
    <row r="137" spans="1:69" x14ac:dyDescent="0.3">
      <c r="A137" s="203"/>
      <c r="B137" s="203"/>
      <c r="C137" s="203"/>
      <c r="D137" s="203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5"/>
      <c r="AJ137" s="205"/>
      <c r="AK137" s="205"/>
      <c r="AL137" s="205"/>
      <c r="AM137" s="205"/>
      <c r="AN137" s="205"/>
      <c r="AO137" s="205"/>
      <c r="AP137" s="205"/>
      <c r="AQ137" s="205"/>
      <c r="AR137" s="205"/>
      <c r="AS137" s="205"/>
      <c r="AT137" s="205"/>
      <c r="AU137" s="205"/>
      <c r="AV137" s="205"/>
      <c r="AW137" s="205"/>
      <c r="AX137" s="205"/>
      <c r="AY137" s="205"/>
      <c r="AZ137" s="205"/>
      <c r="BA137" s="205"/>
      <c r="BB137" s="205"/>
      <c r="BC137" s="205"/>
      <c r="BD137" s="205"/>
      <c r="BE137" s="205"/>
      <c r="BF137" s="205"/>
      <c r="BG137" s="205"/>
      <c r="BH137" s="205"/>
      <c r="BI137" s="205"/>
      <c r="BJ137" s="205"/>
      <c r="BK137" s="205"/>
      <c r="BL137" s="205"/>
      <c r="BM137" s="205"/>
      <c r="BN137" s="205"/>
      <c r="BO137" s="205"/>
      <c r="BP137" s="205"/>
      <c r="BQ137" s="205"/>
    </row>
    <row r="138" spans="1:69" x14ac:dyDescent="0.3">
      <c r="A138" s="203"/>
      <c r="B138" s="203"/>
      <c r="C138" s="203"/>
      <c r="D138" s="203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5"/>
      <c r="AJ138" s="205"/>
      <c r="AK138" s="205"/>
      <c r="AL138" s="205"/>
      <c r="AM138" s="205"/>
      <c r="AN138" s="205"/>
      <c r="AO138" s="205"/>
      <c r="AP138" s="205"/>
      <c r="AQ138" s="205"/>
      <c r="AR138" s="205"/>
      <c r="AS138" s="205"/>
      <c r="AT138" s="205"/>
      <c r="AU138" s="205"/>
      <c r="AV138" s="205"/>
      <c r="AW138" s="205"/>
      <c r="AX138" s="205"/>
      <c r="AY138" s="205"/>
      <c r="AZ138" s="205"/>
      <c r="BA138" s="205"/>
      <c r="BB138" s="205"/>
      <c r="BC138" s="205"/>
      <c r="BD138" s="205"/>
      <c r="BE138" s="205"/>
      <c r="BF138" s="205"/>
      <c r="BG138" s="205"/>
      <c r="BH138" s="205"/>
      <c r="BI138" s="205"/>
      <c r="BJ138" s="205"/>
      <c r="BK138" s="205"/>
      <c r="BL138" s="205"/>
      <c r="BM138" s="205"/>
      <c r="BN138" s="205"/>
      <c r="BO138" s="205"/>
      <c r="BP138" s="205"/>
      <c r="BQ138" s="205"/>
    </row>
    <row r="139" spans="1:69" x14ac:dyDescent="0.3">
      <c r="A139" s="203"/>
      <c r="B139" s="203"/>
      <c r="C139" s="203"/>
      <c r="D139" s="203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5"/>
      <c r="AK139" s="205"/>
      <c r="AL139" s="205"/>
      <c r="AM139" s="205"/>
      <c r="AN139" s="205"/>
      <c r="AO139" s="205"/>
      <c r="AP139" s="205"/>
      <c r="AQ139" s="205"/>
      <c r="AR139" s="205"/>
      <c r="AS139" s="205"/>
      <c r="AT139" s="205"/>
      <c r="AU139" s="205"/>
      <c r="AV139" s="205"/>
      <c r="AW139" s="205"/>
      <c r="AX139" s="205"/>
      <c r="AY139" s="205"/>
      <c r="AZ139" s="205"/>
      <c r="BA139" s="205"/>
      <c r="BB139" s="205"/>
      <c r="BC139" s="205"/>
      <c r="BD139" s="205"/>
      <c r="BE139" s="205"/>
      <c r="BF139" s="205"/>
      <c r="BG139" s="205"/>
      <c r="BH139" s="205"/>
      <c r="BI139" s="205"/>
      <c r="BJ139" s="205"/>
      <c r="BK139" s="205"/>
      <c r="BL139" s="205"/>
      <c r="BM139" s="205"/>
      <c r="BN139" s="205"/>
      <c r="BO139" s="205"/>
      <c r="BP139" s="205"/>
      <c r="BQ139" s="205"/>
    </row>
    <row r="140" spans="1:69" x14ac:dyDescent="0.3">
      <c r="A140" s="203"/>
      <c r="B140" s="203"/>
      <c r="C140" s="203"/>
      <c r="D140" s="203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5"/>
      <c r="AK140" s="205"/>
      <c r="AL140" s="205"/>
      <c r="AM140" s="205"/>
      <c r="AN140" s="205"/>
      <c r="AO140" s="205"/>
      <c r="AP140" s="205"/>
      <c r="AQ140" s="205"/>
      <c r="AR140" s="205"/>
      <c r="AS140" s="205"/>
      <c r="AT140" s="205"/>
      <c r="AU140" s="205"/>
      <c r="AV140" s="205"/>
      <c r="AW140" s="205"/>
      <c r="AX140" s="205"/>
      <c r="AY140" s="205"/>
      <c r="AZ140" s="205"/>
      <c r="BA140" s="205"/>
      <c r="BB140" s="205"/>
      <c r="BC140" s="205"/>
      <c r="BD140" s="205"/>
      <c r="BE140" s="205"/>
      <c r="BF140" s="205"/>
      <c r="BG140" s="205"/>
      <c r="BH140" s="205"/>
      <c r="BI140" s="205"/>
      <c r="BJ140" s="205"/>
      <c r="BK140" s="205"/>
      <c r="BL140" s="205"/>
      <c r="BM140" s="205"/>
      <c r="BN140" s="205"/>
      <c r="BO140" s="205"/>
      <c r="BP140" s="205"/>
      <c r="BQ140" s="205"/>
    </row>
    <row r="141" spans="1:69" x14ac:dyDescent="0.3">
      <c r="A141" s="203"/>
      <c r="B141" s="203"/>
      <c r="C141" s="203"/>
      <c r="D141" s="203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5"/>
      <c r="AK141" s="205"/>
      <c r="AL141" s="205"/>
      <c r="AM141" s="205"/>
      <c r="AN141" s="205"/>
      <c r="AO141" s="205"/>
      <c r="AP141" s="205"/>
      <c r="AQ141" s="205"/>
      <c r="AR141" s="205"/>
      <c r="AS141" s="205"/>
      <c r="AT141" s="205"/>
      <c r="AU141" s="205"/>
      <c r="AV141" s="205"/>
      <c r="AW141" s="205"/>
      <c r="AX141" s="205"/>
      <c r="AY141" s="205"/>
      <c r="AZ141" s="205"/>
      <c r="BA141" s="205"/>
      <c r="BB141" s="205"/>
      <c r="BC141" s="205"/>
      <c r="BD141" s="205"/>
      <c r="BE141" s="205"/>
      <c r="BF141" s="205"/>
      <c r="BG141" s="205"/>
      <c r="BH141" s="205"/>
      <c r="BI141" s="205"/>
      <c r="BJ141" s="205"/>
      <c r="BK141" s="205"/>
      <c r="BL141" s="205"/>
      <c r="BM141" s="205"/>
      <c r="BN141" s="205"/>
      <c r="BO141" s="205"/>
      <c r="BP141" s="205"/>
      <c r="BQ141" s="205"/>
    </row>
    <row r="142" spans="1:69" x14ac:dyDescent="0.3">
      <c r="A142" s="203"/>
      <c r="B142" s="203"/>
      <c r="C142" s="203"/>
      <c r="D142" s="203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5"/>
      <c r="AK142" s="205"/>
      <c r="AL142" s="205"/>
      <c r="AM142" s="205"/>
      <c r="AN142" s="205"/>
      <c r="AO142" s="205"/>
      <c r="AP142" s="205"/>
      <c r="AQ142" s="205"/>
      <c r="AR142" s="205"/>
      <c r="AS142" s="205"/>
      <c r="AT142" s="205"/>
      <c r="AU142" s="205"/>
      <c r="AV142" s="205"/>
      <c r="AW142" s="205"/>
      <c r="AX142" s="205"/>
      <c r="AY142" s="205"/>
      <c r="AZ142" s="205"/>
      <c r="BA142" s="205"/>
      <c r="BB142" s="205"/>
      <c r="BC142" s="205"/>
      <c r="BD142" s="205"/>
      <c r="BE142" s="205"/>
      <c r="BF142" s="205"/>
      <c r="BG142" s="205"/>
      <c r="BH142" s="205"/>
      <c r="BI142" s="205"/>
      <c r="BJ142" s="205"/>
      <c r="BK142" s="205"/>
      <c r="BL142" s="205"/>
      <c r="BM142" s="205"/>
      <c r="BN142" s="205"/>
      <c r="BO142" s="205"/>
      <c r="BP142" s="205"/>
      <c r="BQ142" s="205"/>
    </row>
    <row r="143" spans="1:69" x14ac:dyDescent="0.3">
      <c r="A143" s="203"/>
      <c r="B143" s="203"/>
      <c r="C143" s="203"/>
      <c r="D143" s="203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5"/>
      <c r="AK143" s="205"/>
      <c r="AL143" s="205"/>
      <c r="AM143" s="205"/>
      <c r="AN143" s="205"/>
      <c r="AO143" s="205"/>
      <c r="AP143" s="205"/>
      <c r="AQ143" s="205"/>
      <c r="AR143" s="205"/>
      <c r="AS143" s="205"/>
      <c r="AT143" s="205"/>
      <c r="AU143" s="205"/>
      <c r="AV143" s="205"/>
      <c r="AW143" s="205"/>
      <c r="AX143" s="205"/>
      <c r="AY143" s="205"/>
      <c r="AZ143" s="205"/>
      <c r="BA143" s="205"/>
      <c r="BB143" s="205"/>
      <c r="BC143" s="205"/>
      <c r="BD143" s="205"/>
      <c r="BE143" s="205"/>
      <c r="BF143" s="205"/>
      <c r="BG143" s="205"/>
      <c r="BH143" s="205"/>
      <c r="BI143" s="205"/>
      <c r="BJ143" s="205"/>
      <c r="BK143" s="205"/>
      <c r="BL143" s="205"/>
      <c r="BM143" s="205"/>
      <c r="BN143" s="205"/>
      <c r="BO143" s="205"/>
      <c r="BP143" s="205"/>
      <c r="BQ143" s="205"/>
    </row>
    <row r="144" spans="1:69" x14ac:dyDescent="0.3">
      <c r="A144" s="203"/>
      <c r="B144" s="203"/>
      <c r="C144" s="203"/>
      <c r="D144" s="203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5"/>
      <c r="AK144" s="205"/>
      <c r="AL144" s="205"/>
      <c r="AM144" s="205"/>
      <c r="AN144" s="205"/>
      <c r="AO144" s="205"/>
      <c r="AP144" s="205"/>
      <c r="AQ144" s="205"/>
      <c r="AR144" s="205"/>
      <c r="AS144" s="205"/>
      <c r="AT144" s="205"/>
      <c r="AU144" s="205"/>
      <c r="AV144" s="205"/>
      <c r="AW144" s="205"/>
      <c r="AX144" s="205"/>
      <c r="AY144" s="205"/>
      <c r="AZ144" s="205"/>
      <c r="BA144" s="205"/>
      <c r="BB144" s="205"/>
      <c r="BC144" s="205"/>
      <c r="BD144" s="205"/>
      <c r="BE144" s="205"/>
      <c r="BF144" s="205"/>
      <c r="BG144" s="205"/>
      <c r="BH144" s="205"/>
      <c r="BI144" s="205"/>
      <c r="BJ144" s="205"/>
      <c r="BK144" s="205"/>
      <c r="BL144" s="205"/>
      <c r="BM144" s="205"/>
      <c r="BN144" s="205"/>
      <c r="BO144" s="205"/>
      <c r="BP144" s="205"/>
      <c r="BQ144" s="205"/>
    </row>
    <row r="145" spans="1:69" x14ac:dyDescent="0.3">
      <c r="A145" s="203"/>
      <c r="B145" s="203"/>
      <c r="C145" s="203"/>
      <c r="D145" s="203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5"/>
      <c r="AK145" s="205"/>
      <c r="AL145" s="205"/>
      <c r="AM145" s="205"/>
      <c r="AN145" s="205"/>
      <c r="AO145" s="205"/>
      <c r="AP145" s="205"/>
      <c r="AQ145" s="205"/>
      <c r="AR145" s="205"/>
      <c r="AS145" s="205"/>
      <c r="AT145" s="205"/>
      <c r="AU145" s="205"/>
      <c r="AV145" s="205"/>
      <c r="AW145" s="205"/>
      <c r="AX145" s="205"/>
      <c r="AY145" s="205"/>
      <c r="AZ145" s="205"/>
      <c r="BA145" s="205"/>
      <c r="BB145" s="205"/>
      <c r="BC145" s="205"/>
      <c r="BD145" s="205"/>
      <c r="BE145" s="205"/>
      <c r="BF145" s="205"/>
      <c r="BG145" s="205"/>
      <c r="BH145" s="205"/>
      <c r="BI145" s="205"/>
      <c r="BJ145" s="205"/>
      <c r="BK145" s="205"/>
      <c r="BL145" s="205"/>
      <c r="BM145" s="205"/>
      <c r="BN145" s="205"/>
      <c r="BO145" s="205"/>
      <c r="BP145" s="205"/>
      <c r="BQ145" s="205"/>
    </row>
    <row r="146" spans="1:69" x14ac:dyDescent="0.3">
      <c r="A146" s="203"/>
      <c r="B146" s="203"/>
      <c r="C146" s="203"/>
      <c r="D146" s="203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5"/>
      <c r="AK146" s="205"/>
      <c r="AL146" s="205"/>
      <c r="AM146" s="205"/>
      <c r="AN146" s="205"/>
      <c r="AO146" s="205"/>
      <c r="AP146" s="205"/>
      <c r="AQ146" s="205"/>
      <c r="AR146" s="205"/>
      <c r="AS146" s="205"/>
      <c r="AT146" s="205"/>
      <c r="AU146" s="205"/>
      <c r="AV146" s="205"/>
      <c r="AW146" s="205"/>
      <c r="AX146" s="205"/>
      <c r="AY146" s="205"/>
      <c r="AZ146" s="205"/>
      <c r="BA146" s="205"/>
      <c r="BB146" s="205"/>
      <c r="BC146" s="205"/>
      <c r="BD146" s="205"/>
      <c r="BE146" s="205"/>
      <c r="BF146" s="205"/>
      <c r="BG146" s="205"/>
      <c r="BH146" s="205"/>
      <c r="BI146" s="205"/>
      <c r="BJ146" s="205"/>
      <c r="BK146" s="205"/>
      <c r="BL146" s="205"/>
      <c r="BM146" s="205"/>
      <c r="BN146" s="205"/>
      <c r="BO146" s="205"/>
      <c r="BP146" s="205"/>
      <c r="BQ146" s="205"/>
    </row>
    <row r="147" spans="1:69" x14ac:dyDescent="0.3">
      <c r="A147" s="203"/>
      <c r="B147" s="203"/>
      <c r="C147" s="203"/>
      <c r="D147" s="203"/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5"/>
      <c r="AK147" s="205"/>
      <c r="AL147" s="205"/>
      <c r="AM147" s="205"/>
      <c r="AN147" s="205"/>
      <c r="AO147" s="205"/>
      <c r="AP147" s="205"/>
      <c r="AQ147" s="205"/>
      <c r="AR147" s="205"/>
      <c r="AS147" s="205"/>
      <c r="AT147" s="205"/>
      <c r="AU147" s="205"/>
      <c r="AV147" s="205"/>
      <c r="AW147" s="205"/>
      <c r="AX147" s="205"/>
      <c r="AY147" s="205"/>
      <c r="AZ147" s="205"/>
      <c r="BA147" s="205"/>
      <c r="BB147" s="205"/>
      <c r="BC147" s="205"/>
      <c r="BD147" s="205"/>
      <c r="BE147" s="205"/>
      <c r="BF147" s="205"/>
      <c r="BG147" s="205"/>
      <c r="BH147" s="205"/>
      <c r="BI147" s="205"/>
      <c r="BJ147" s="205"/>
      <c r="BK147" s="205"/>
      <c r="BL147" s="205"/>
      <c r="BM147" s="205"/>
      <c r="BN147" s="205"/>
      <c r="BO147" s="205"/>
      <c r="BP147" s="205"/>
      <c r="BQ147" s="205"/>
    </row>
    <row r="148" spans="1:69" x14ac:dyDescent="0.3">
      <c r="A148" s="203"/>
      <c r="B148" s="203"/>
      <c r="C148" s="203"/>
      <c r="D148" s="203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5"/>
      <c r="AK148" s="205"/>
      <c r="AL148" s="205"/>
      <c r="AM148" s="205"/>
      <c r="AN148" s="205"/>
      <c r="AO148" s="205"/>
      <c r="AP148" s="205"/>
      <c r="AQ148" s="205"/>
      <c r="AR148" s="205"/>
      <c r="AS148" s="205"/>
      <c r="AT148" s="205"/>
      <c r="AU148" s="205"/>
      <c r="AV148" s="205"/>
      <c r="AW148" s="205"/>
      <c r="AX148" s="205"/>
      <c r="AY148" s="205"/>
      <c r="AZ148" s="205"/>
      <c r="BA148" s="205"/>
      <c r="BB148" s="205"/>
      <c r="BC148" s="205"/>
      <c r="BD148" s="205"/>
      <c r="BE148" s="205"/>
      <c r="BF148" s="205"/>
      <c r="BG148" s="205"/>
      <c r="BH148" s="205"/>
      <c r="BI148" s="205"/>
      <c r="BJ148" s="205"/>
      <c r="BK148" s="205"/>
      <c r="BL148" s="205"/>
      <c r="BM148" s="205"/>
      <c r="BN148" s="205"/>
      <c r="BO148" s="205"/>
      <c r="BP148" s="205"/>
      <c r="BQ148" s="205"/>
    </row>
    <row r="149" spans="1:69" x14ac:dyDescent="0.3">
      <c r="A149" s="203"/>
      <c r="B149" s="203"/>
      <c r="C149" s="203"/>
      <c r="D149" s="203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5"/>
      <c r="AK149" s="205"/>
      <c r="AL149" s="205"/>
      <c r="AM149" s="205"/>
      <c r="AN149" s="205"/>
      <c r="AO149" s="205"/>
      <c r="AP149" s="205"/>
      <c r="AQ149" s="205"/>
      <c r="AR149" s="205"/>
      <c r="AS149" s="205"/>
      <c r="AT149" s="205"/>
      <c r="AU149" s="205"/>
      <c r="AV149" s="205"/>
      <c r="AW149" s="205"/>
      <c r="AX149" s="205"/>
      <c r="AY149" s="205"/>
      <c r="AZ149" s="205"/>
      <c r="BA149" s="205"/>
      <c r="BB149" s="205"/>
      <c r="BC149" s="205"/>
      <c r="BD149" s="205"/>
      <c r="BE149" s="205"/>
      <c r="BF149" s="205"/>
      <c r="BG149" s="205"/>
      <c r="BH149" s="205"/>
      <c r="BI149" s="205"/>
      <c r="BJ149" s="205"/>
      <c r="BK149" s="205"/>
      <c r="BL149" s="205"/>
      <c r="BM149" s="205"/>
      <c r="BN149" s="205"/>
      <c r="BO149" s="205"/>
      <c r="BP149" s="205"/>
      <c r="BQ149" s="205"/>
    </row>
    <row r="150" spans="1:69" x14ac:dyDescent="0.3">
      <c r="A150" s="203"/>
      <c r="B150" s="203"/>
      <c r="C150" s="203"/>
      <c r="D150" s="203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5"/>
      <c r="AK150" s="205"/>
      <c r="AL150" s="205"/>
      <c r="AM150" s="205"/>
      <c r="AN150" s="205"/>
      <c r="AO150" s="205"/>
      <c r="AP150" s="205"/>
      <c r="AQ150" s="205"/>
      <c r="AR150" s="205"/>
      <c r="AS150" s="205"/>
      <c r="AT150" s="205"/>
      <c r="AU150" s="205"/>
      <c r="AV150" s="205"/>
      <c r="AW150" s="205"/>
      <c r="AX150" s="205"/>
      <c r="AY150" s="205"/>
      <c r="AZ150" s="205"/>
      <c r="BA150" s="205"/>
      <c r="BB150" s="205"/>
      <c r="BC150" s="205"/>
      <c r="BD150" s="205"/>
      <c r="BE150" s="205"/>
      <c r="BF150" s="205"/>
      <c r="BG150" s="205"/>
      <c r="BH150" s="205"/>
      <c r="BI150" s="205"/>
      <c r="BJ150" s="205"/>
      <c r="BK150" s="205"/>
      <c r="BL150" s="205"/>
      <c r="BM150" s="205"/>
      <c r="BN150" s="205"/>
      <c r="BO150" s="205"/>
      <c r="BP150" s="205"/>
      <c r="BQ150" s="205"/>
    </row>
    <row r="151" spans="1:69" x14ac:dyDescent="0.3">
      <c r="A151" s="203"/>
      <c r="B151" s="203"/>
      <c r="C151" s="203"/>
      <c r="D151" s="203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5"/>
      <c r="AK151" s="205"/>
      <c r="AL151" s="205"/>
      <c r="AM151" s="205"/>
      <c r="AN151" s="205"/>
      <c r="AO151" s="205"/>
      <c r="AP151" s="205"/>
      <c r="AQ151" s="205"/>
      <c r="AR151" s="205"/>
      <c r="AS151" s="205"/>
      <c r="AT151" s="205"/>
      <c r="AU151" s="205"/>
      <c r="AV151" s="205"/>
      <c r="AW151" s="205"/>
      <c r="AX151" s="205"/>
      <c r="AY151" s="205"/>
      <c r="AZ151" s="205"/>
      <c r="BA151" s="205"/>
      <c r="BB151" s="205"/>
      <c r="BC151" s="205"/>
      <c r="BD151" s="205"/>
      <c r="BE151" s="205"/>
      <c r="BF151" s="205"/>
      <c r="BG151" s="205"/>
      <c r="BH151" s="205"/>
      <c r="BI151" s="205"/>
      <c r="BJ151" s="205"/>
      <c r="BK151" s="205"/>
      <c r="BL151" s="205"/>
      <c r="BM151" s="205"/>
      <c r="BN151" s="205"/>
      <c r="BO151" s="205"/>
      <c r="BP151" s="205"/>
      <c r="BQ151" s="205"/>
    </row>
    <row r="152" spans="1:69" x14ac:dyDescent="0.3">
      <c r="A152" s="203"/>
      <c r="B152" s="203"/>
      <c r="C152" s="203"/>
      <c r="D152" s="203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5"/>
      <c r="AK152" s="205"/>
      <c r="AL152" s="205"/>
      <c r="AM152" s="205"/>
      <c r="AN152" s="205"/>
      <c r="AO152" s="205"/>
      <c r="AP152" s="205"/>
      <c r="AQ152" s="205"/>
      <c r="AR152" s="205"/>
      <c r="AS152" s="205"/>
      <c r="AT152" s="205"/>
      <c r="AU152" s="205"/>
      <c r="AV152" s="205"/>
      <c r="AW152" s="205"/>
      <c r="AX152" s="205"/>
      <c r="AY152" s="205"/>
      <c r="AZ152" s="205"/>
      <c r="BA152" s="205"/>
      <c r="BB152" s="205"/>
      <c r="BC152" s="205"/>
      <c r="BD152" s="205"/>
      <c r="BE152" s="205"/>
      <c r="BF152" s="205"/>
      <c r="BG152" s="205"/>
      <c r="BH152" s="205"/>
      <c r="BI152" s="205"/>
      <c r="BJ152" s="205"/>
      <c r="BK152" s="205"/>
      <c r="BL152" s="205"/>
      <c r="BM152" s="205"/>
      <c r="BN152" s="205"/>
      <c r="BO152" s="205"/>
      <c r="BP152" s="205"/>
      <c r="BQ152" s="205"/>
    </row>
    <row r="153" spans="1:69" x14ac:dyDescent="0.3">
      <c r="A153" s="203"/>
      <c r="B153" s="203"/>
      <c r="C153" s="203"/>
      <c r="D153" s="203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5"/>
      <c r="AK153" s="205"/>
      <c r="AL153" s="205"/>
      <c r="AM153" s="205"/>
      <c r="AN153" s="205"/>
      <c r="AO153" s="205"/>
      <c r="AP153" s="205"/>
      <c r="AQ153" s="205"/>
      <c r="AR153" s="205"/>
      <c r="AS153" s="205"/>
      <c r="AT153" s="205"/>
      <c r="AU153" s="205"/>
      <c r="AV153" s="205"/>
      <c r="AW153" s="205"/>
      <c r="AX153" s="205"/>
      <c r="AY153" s="205"/>
      <c r="AZ153" s="205"/>
      <c r="BA153" s="205"/>
      <c r="BB153" s="205"/>
      <c r="BC153" s="205"/>
      <c r="BD153" s="205"/>
      <c r="BE153" s="205"/>
      <c r="BF153" s="205"/>
      <c r="BG153" s="205"/>
      <c r="BH153" s="205"/>
      <c r="BI153" s="205"/>
      <c r="BJ153" s="205"/>
      <c r="BK153" s="205"/>
      <c r="BL153" s="205"/>
      <c r="BM153" s="205"/>
      <c r="BN153" s="205"/>
      <c r="BO153" s="205"/>
      <c r="BP153" s="205"/>
      <c r="BQ153" s="205"/>
    </row>
    <row r="154" spans="1:69" x14ac:dyDescent="0.3">
      <c r="A154" s="203"/>
      <c r="B154" s="203"/>
      <c r="C154" s="203"/>
      <c r="D154" s="203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5"/>
      <c r="AK154" s="205"/>
      <c r="AL154" s="205"/>
      <c r="AM154" s="205"/>
      <c r="AN154" s="205"/>
      <c r="AO154" s="205"/>
      <c r="AP154" s="205"/>
      <c r="AQ154" s="205"/>
      <c r="AR154" s="205"/>
      <c r="AS154" s="205"/>
      <c r="AT154" s="205"/>
      <c r="AU154" s="205"/>
      <c r="AV154" s="205"/>
      <c r="AW154" s="205"/>
      <c r="AX154" s="205"/>
      <c r="AY154" s="205"/>
      <c r="AZ154" s="205"/>
      <c r="BA154" s="205"/>
      <c r="BB154" s="205"/>
      <c r="BC154" s="205"/>
      <c r="BD154" s="205"/>
      <c r="BE154" s="205"/>
      <c r="BF154" s="205"/>
      <c r="BG154" s="205"/>
      <c r="BH154" s="205"/>
      <c r="BI154" s="205"/>
      <c r="BJ154" s="205"/>
      <c r="BK154" s="205"/>
      <c r="BL154" s="205"/>
      <c r="BM154" s="205"/>
      <c r="BN154" s="205"/>
      <c r="BO154" s="205"/>
      <c r="BP154" s="205"/>
      <c r="BQ154" s="205"/>
    </row>
    <row r="155" spans="1:69" x14ac:dyDescent="0.3">
      <c r="A155" s="203"/>
      <c r="B155" s="203"/>
      <c r="C155" s="203"/>
      <c r="D155" s="203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5"/>
      <c r="AK155" s="205"/>
      <c r="AL155" s="205"/>
      <c r="AM155" s="205"/>
      <c r="AN155" s="205"/>
      <c r="AO155" s="205"/>
      <c r="AP155" s="205"/>
      <c r="AQ155" s="205"/>
      <c r="AR155" s="205"/>
      <c r="AS155" s="205"/>
      <c r="AT155" s="205"/>
      <c r="AU155" s="205"/>
      <c r="AV155" s="205"/>
      <c r="AW155" s="205"/>
      <c r="AX155" s="205"/>
      <c r="AY155" s="205"/>
      <c r="AZ155" s="205"/>
      <c r="BA155" s="205"/>
      <c r="BB155" s="205"/>
      <c r="BC155" s="205"/>
      <c r="BD155" s="205"/>
      <c r="BE155" s="205"/>
      <c r="BF155" s="205"/>
      <c r="BG155" s="205"/>
      <c r="BH155" s="205"/>
      <c r="BI155" s="205"/>
      <c r="BJ155" s="205"/>
      <c r="BK155" s="205"/>
      <c r="BL155" s="205"/>
      <c r="BM155" s="205"/>
      <c r="BN155" s="205"/>
      <c r="BO155" s="205"/>
      <c r="BP155" s="205"/>
      <c r="BQ155" s="205"/>
    </row>
    <row r="156" spans="1:69" x14ac:dyDescent="0.3">
      <c r="A156" s="203"/>
      <c r="B156" s="203"/>
      <c r="C156" s="203"/>
      <c r="D156" s="203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5"/>
      <c r="AK156" s="205"/>
      <c r="AL156" s="205"/>
      <c r="AM156" s="205"/>
      <c r="AN156" s="205"/>
      <c r="AO156" s="205"/>
      <c r="AP156" s="205"/>
      <c r="AQ156" s="205"/>
      <c r="AR156" s="205"/>
      <c r="AS156" s="205"/>
      <c r="AT156" s="205"/>
      <c r="AU156" s="205"/>
      <c r="AV156" s="205"/>
      <c r="AW156" s="205"/>
      <c r="AX156" s="205"/>
      <c r="AY156" s="205"/>
      <c r="AZ156" s="205"/>
      <c r="BA156" s="205"/>
      <c r="BB156" s="205"/>
      <c r="BC156" s="205"/>
      <c r="BD156" s="205"/>
      <c r="BE156" s="205"/>
      <c r="BF156" s="205"/>
      <c r="BG156" s="205"/>
      <c r="BH156" s="205"/>
      <c r="BI156" s="205"/>
      <c r="BJ156" s="205"/>
      <c r="BK156" s="205"/>
      <c r="BL156" s="205"/>
      <c r="BM156" s="205"/>
      <c r="BN156" s="205"/>
      <c r="BO156" s="205"/>
      <c r="BP156" s="205"/>
      <c r="BQ156" s="205"/>
    </row>
    <row r="157" spans="1:69" x14ac:dyDescent="0.3">
      <c r="A157" s="203"/>
      <c r="B157" s="203"/>
      <c r="C157" s="203"/>
      <c r="D157" s="203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5"/>
      <c r="AK157" s="205"/>
      <c r="AL157" s="205"/>
      <c r="AM157" s="205"/>
      <c r="AN157" s="205"/>
      <c r="AO157" s="205"/>
      <c r="AP157" s="205"/>
      <c r="AQ157" s="205"/>
      <c r="AR157" s="205"/>
      <c r="AS157" s="205"/>
      <c r="AT157" s="205"/>
      <c r="AU157" s="205"/>
      <c r="AV157" s="205"/>
      <c r="AW157" s="205"/>
      <c r="AX157" s="205"/>
      <c r="AY157" s="205"/>
      <c r="AZ157" s="205"/>
      <c r="BA157" s="205"/>
      <c r="BB157" s="205"/>
      <c r="BC157" s="205"/>
      <c r="BD157" s="205"/>
      <c r="BE157" s="205"/>
      <c r="BF157" s="205"/>
      <c r="BG157" s="205"/>
      <c r="BH157" s="205"/>
      <c r="BI157" s="205"/>
      <c r="BJ157" s="205"/>
      <c r="BK157" s="205"/>
      <c r="BL157" s="205"/>
      <c r="BM157" s="205"/>
      <c r="BN157" s="205"/>
      <c r="BO157" s="205"/>
      <c r="BP157" s="205"/>
      <c r="BQ157" s="205"/>
    </row>
    <row r="158" spans="1:69" x14ac:dyDescent="0.3">
      <c r="A158" s="203"/>
      <c r="B158" s="203"/>
      <c r="C158" s="203"/>
      <c r="D158" s="203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5"/>
      <c r="AK158" s="205"/>
      <c r="AL158" s="205"/>
      <c r="AM158" s="205"/>
      <c r="AN158" s="205"/>
      <c r="AO158" s="205"/>
      <c r="AP158" s="205"/>
      <c r="AQ158" s="205"/>
      <c r="AR158" s="205"/>
      <c r="AS158" s="205"/>
      <c r="AT158" s="205"/>
      <c r="AU158" s="205"/>
      <c r="AV158" s="205"/>
      <c r="AW158" s="205"/>
      <c r="AX158" s="205"/>
      <c r="AY158" s="205"/>
      <c r="AZ158" s="205"/>
      <c r="BA158" s="205"/>
      <c r="BB158" s="205"/>
      <c r="BC158" s="205"/>
      <c r="BD158" s="205"/>
      <c r="BE158" s="205"/>
      <c r="BF158" s="205"/>
      <c r="BG158" s="205"/>
      <c r="BH158" s="205"/>
      <c r="BI158" s="205"/>
      <c r="BJ158" s="205"/>
      <c r="BK158" s="205"/>
      <c r="BL158" s="205"/>
      <c r="BM158" s="205"/>
      <c r="BN158" s="205"/>
      <c r="BO158" s="205"/>
      <c r="BP158" s="205"/>
      <c r="BQ158" s="205"/>
    </row>
    <row r="159" spans="1:69" x14ac:dyDescent="0.3">
      <c r="A159" s="203"/>
      <c r="B159" s="203"/>
      <c r="C159" s="203"/>
      <c r="D159" s="203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5"/>
      <c r="AK159" s="205"/>
      <c r="AL159" s="205"/>
      <c r="AM159" s="205"/>
      <c r="AN159" s="205"/>
      <c r="AO159" s="205"/>
      <c r="AP159" s="205"/>
      <c r="AQ159" s="205"/>
      <c r="AR159" s="205"/>
      <c r="AS159" s="205"/>
      <c r="AT159" s="205"/>
      <c r="AU159" s="205"/>
      <c r="AV159" s="205"/>
      <c r="AW159" s="205"/>
      <c r="AX159" s="205"/>
      <c r="AY159" s="205"/>
      <c r="AZ159" s="205"/>
      <c r="BA159" s="205"/>
      <c r="BB159" s="205"/>
      <c r="BC159" s="205"/>
      <c r="BD159" s="205"/>
      <c r="BE159" s="205"/>
      <c r="BF159" s="205"/>
      <c r="BG159" s="205"/>
      <c r="BH159" s="205"/>
      <c r="BI159" s="205"/>
      <c r="BJ159" s="205"/>
      <c r="BK159" s="205"/>
      <c r="BL159" s="205"/>
      <c r="BM159" s="205"/>
      <c r="BN159" s="205"/>
      <c r="BO159" s="205"/>
      <c r="BP159" s="205"/>
      <c r="BQ159" s="205"/>
    </row>
    <row r="160" spans="1:69" x14ac:dyDescent="0.3">
      <c r="A160" s="203"/>
      <c r="B160" s="203"/>
      <c r="C160" s="203"/>
      <c r="D160" s="203"/>
      <c r="E160" s="203"/>
      <c r="F160" s="203"/>
      <c r="G160" s="203"/>
      <c r="H160" s="203"/>
      <c r="I160" s="203"/>
      <c r="J160" s="203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</row>
    <row r="161" spans="1:35" x14ac:dyDescent="0.3">
      <c r="A161" s="203"/>
      <c r="B161" s="203"/>
      <c r="C161" s="203"/>
      <c r="D161" s="203"/>
      <c r="E161" s="203"/>
      <c r="F161" s="203"/>
      <c r="G161" s="203"/>
      <c r="H161" s="203"/>
      <c r="I161" s="203"/>
      <c r="J161" s="203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</row>
    <row r="162" spans="1:35" x14ac:dyDescent="0.3">
      <c r="A162" s="203"/>
      <c r="B162" s="203"/>
      <c r="C162" s="203"/>
      <c r="D162" s="203"/>
      <c r="E162" s="203"/>
      <c r="F162" s="203"/>
      <c r="G162" s="203"/>
      <c r="H162" s="203"/>
      <c r="I162" s="203"/>
      <c r="J162" s="203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</row>
    <row r="163" spans="1:35" x14ac:dyDescent="0.3">
      <c r="A163" s="203"/>
      <c r="B163" s="203"/>
      <c r="C163" s="203"/>
      <c r="D163" s="203"/>
      <c r="E163" s="203"/>
      <c r="F163" s="203"/>
      <c r="G163" s="203"/>
      <c r="H163" s="203"/>
      <c r="I163" s="203"/>
      <c r="J163" s="20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</row>
    <row r="164" spans="1:35" x14ac:dyDescent="0.3">
      <c r="A164" s="203"/>
      <c r="B164" s="203"/>
      <c r="C164" s="203"/>
      <c r="D164" s="203"/>
      <c r="E164" s="203"/>
      <c r="F164" s="203"/>
      <c r="G164" s="203"/>
      <c r="H164" s="203"/>
      <c r="I164" s="203"/>
      <c r="J164" s="203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</row>
    <row r="165" spans="1:35" x14ac:dyDescent="0.3">
      <c r="A165" s="203"/>
      <c r="B165" s="203"/>
      <c r="C165" s="203"/>
      <c r="D165" s="203"/>
      <c r="E165" s="203"/>
      <c r="F165" s="203"/>
      <c r="G165" s="203"/>
      <c r="H165" s="203"/>
      <c r="I165" s="203"/>
      <c r="J165" s="203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</row>
    <row r="166" spans="1:35" x14ac:dyDescent="0.3">
      <c r="A166" s="203"/>
      <c r="B166" s="203"/>
      <c r="C166" s="203"/>
      <c r="D166" s="203"/>
      <c r="E166" s="203"/>
      <c r="F166" s="203"/>
      <c r="G166" s="203"/>
      <c r="H166" s="203"/>
      <c r="I166" s="203"/>
      <c r="J166" s="203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</row>
    <row r="167" spans="1:35" x14ac:dyDescent="0.3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</row>
    <row r="168" spans="1:35" x14ac:dyDescent="0.3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</row>
    <row r="169" spans="1:35" x14ac:dyDescent="0.3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</row>
  </sheetData>
  <mergeCells count="4">
    <mergeCell ref="A1:AH1"/>
    <mergeCell ref="J66:K66"/>
    <mergeCell ref="J67:J78"/>
    <mergeCell ref="J79:J9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C281E-EBFB-4EF2-BCE6-65C0FAAA7307}">
  <sheetPr codeName="Sheet14"/>
  <dimension ref="A1:AN119"/>
  <sheetViews>
    <sheetView workbookViewId="0">
      <selection activeCell="Y45" sqref="Y45"/>
    </sheetView>
  </sheetViews>
  <sheetFormatPr defaultColWidth="11.6640625" defaultRowHeight="14.4" x14ac:dyDescent="0.3"/>
  <cols>
    <col min="1" max="1" width="15.6640625" style="99" customWidth="1"/>
    <col min="2" max="2" width="15.44140625" style="99" customWidth="1"/>
    <col min="3" max="4" width="21.109375" style="99" customWidth="1"/>
    <col min="5" max="5" width="16.5546875" style="99" customWidth="1"/>
    <col min="6" max="6" width="16.33203125" style="99" customWidth="1"/>
    <col min="7" max="7" width="28.88671875" style="99" customWidth="1"/>
    <col min="8" max="8" width="18.33203125" style="99" customWidth="1"/>
    <col min="9" max="9" width="12.6640625" style="99" customWidth="1"/>
    <col min="10" max="10" width="11.44140625" style="99" customWidth="1"/>
    <col min="11" max="11" width="30.33203125" style="99" customWidth="1"/>
    <col min="12" max="12" width="31.6640625" style="99" customWidth="1"/>
    <col min="13" max="13" width="21.33203125" style="99" customWidth="1"/>
    <col min="14" max="14" width="16.88671875" style="99" customWidth="1"/>
    <col min="15" max="15" width="21.33203125" style="99" customWidth="1"/>
    <col min="16" max="16" width="18.33203125" style="99" customWidth="1"/>
    <col min="17" max="17" width="14.109375" style="99" customWidth="1"/>
    <col min="18" max="18" width="17.109375" style="99" customWidth="1"/>
    <col min="19" max="19" width="14.109375" style="99" customWidth="1"/>
    <col min="20" max="20" width="18.44140625" style="99" customWidth="1"/>
    <col min="21" max="21" width="18.33203125" style="99" customWidth="1"/>
    <col min="22" max="22" width="15.88671875" style="99" customWidth="1"/>
    <col min="23" max="23" width="15.33203125" style="99" customWidth="1"/>
    <col min="24" max="24" width="18.44140625" style="99" customWidth="1"/>
    <col min="25" max="25" width="17.88671875" style="99" customWidth="1"/>
    <col min="26" max="26" width="17" style="99" customWidth="1"/>
    <col min="27" max="27" width="14.88671875" style="99" customWidth="1"/>
    <col min="28" max="28" width="17.109375" style="99" customWidth="1"/>
    <col min="29" max="29" width="16.109375" style="99" customWidth="1"/>
    <col min="30" max="30" width="13.109375" style="99" customWidth="1"/>
    <col min="31" max="31" width="18.88671875" style="99" customWidth="1"/>
    <col min="32" max="32" width="18" style="99" customWidth="1"/>
    <col min="33" max="16384" width="11.6640625" style="99"/>
  </cols>
  <sheetData>
    <row r="1" spans="1:33" ht="31.5" customHeight="1" x14ac:dyDescent="0.3">
      <c r="A1" s="453" t="s">
        <v>305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  <c r="T1" s="453"/>
      <c r="U1" s="453"/>
      <c r="V1" s="453"/>
      <c r="W1" s="453"/>
      <c r="X1" s="453"/>
      <c r="Y1" s="453"/>
      <c r="Z1" s="453"/>
      <c r="AA1" s="453"/>
      <c r="AB1" s="453"/>
      <c r="AC1" s="453"/>
      <c r="AD1" s="453"/>
      <c r="AE1" s="453"/>
      <c r="AF1" s="453"/>
      <c r="AG1" s="453"/>
    </row>
    <row r="2" spans="1:33" s="190" customFormat="1" ht="24.75" customHeight="1" x14ac:dyDescent="0.3">
      <c r="A2" s="176" t="s">
        <v>306</v>
      </c>
      <c r="B2" s="176" t="s">
        <v>307</v>
      </c>
      <c r="C2" s="176" t="s">
        <v>308</v>
      </c>
      <c r="D2" s="176" t="s">
        <v>401</v>
      </c>
      <c r="E2" s="176" t="s">
        <v>112</v>
      </c>
      <c r="F2" s="176" t="s">
        <v>113</v>
      </c>
      <c r="G2" s="176" t="s">
        <v>545</v>
      </c>
      <c r="H2" s="176" t="s">
        <v>114</v>
      </c>
      <c r="I2" s="176" t="s">
        <v>9</v>
      </c>
      <c r="J2" s="176" t="s">
        <v>261</v>
      </c>
      <c r="K2" s="176" t="s">
        <v>224</v>
      </c>
      <c r="L2" s="176" t="s">
        <v>263</v>
      </c>
      <c r="M2" s="176" t="s">
        <v>313</v>
      </c>
      <c r="N2" s="176" t="s">
        <v>314</v>
      </c>
      <c r="O2" s="176" t="s">
        <v>315</v>
      </c>
      <c r="P2" s="176" t="s">
        <v>316</v>
      </c>
      <c r="Q2" s="176" t="s">
        <v>317</v>
      </c>
      <c r="R2" s="176" t="s">
        <v>318</v>
      </c>
      <c r="S2" s="176" t="s">
        <v>319</v>
      </c>
      <c r="T2" s="176" t="s">
        <v>271</v>
      </c>
      <c r="U2" s="176" t="s">
        <v>272</v>
      </c>
      <c r="V2" s="176" t="s">
        <v>320</v>
      </c>
      <c r="W2" s="176" t="s">
        <v>321</v>
      </c>
      <c r="X2" s="176" t="s">
        <v>322</v>
      </c>
      <c r="Y2" s="176" t="s">
        <v>323</v>
      </c>
      <c r="Z2" s="176" t="s">
        <v>324</v>
      </c>
      <c r="AA2" s="176" t="s">
        <v>325</v>
      </c>
      <c r="AB2" s="176" t="s">
        <v>326</v>
      </c>
      <c r="AC2" s="176" t="s">
        <v>327</v>
      </c>
      <c r="AD2" s="176" t="s">
        <v>328</v>
      </c>
      <c r="AE2" s="176" t="s">
        <v>329</v>
      </c>
      <c r="AF2" s="176" t="s">
        <v>330</v>
      </c>
      <c r="AG2" s="176" t="s">
        <v>283</v>
      </c>
    </row>
    <row r="3" spans="1:33" s="186" customFormat="1" x14ac:dyDescent="0.3">
      <c r="A3" s="185"/>
      <c r="B3" s="185"/>
      <c r="C3" s="185"/>
      <c r="D3" s="185"/>
      <c r="E3" s="185"/>
      <c r="F3" s="185"/>
      <c r="G3" s="185"/>
      <c r="H3" s="185"/>
      <c r="I3" s="185"/>
      <c r="J3" s="185"/>
      <c r="K3" s="185" t="s">
        <v>13</v>
      </c>
      <c r="L3" s="185"/>
      <c r="M3" s="185" t="s">
        <v>331</v>
      </c>
      <c r="N3" s="185" t="s">
        <v>331</v>
      </c>
      <c r="O3" s="185" t="s">
        <v>331</v>
      </c>
      <c r="P3" s="185" t="s">
        <v>331</v>
      </c>
      <c r="Q3" s="185" t="s">
        <v>331</v>
      </c>
      <c r="R3" s="185" t="s">
        <v>13</v>
      </c>
      <c r="S3" s="185" t="s">
        <v>332</v>
      </c>
      <c r="T3" s="185"/>
      <c r="U3" s="185"/>
      <c r="V3" s="185" t="s">
        <v>331</v>
      </c>
      <c r="W3" s="185" t="s">
        <v>331</v>
      </c>
      <c r="X3" s="185" t="s">
        <v>331</v>
      </c>
      <c r="Y3" s="185" t="s">
        <v>331</v>
      </c>
      <c r="Z3" s="185" t="s">
        <v>333</v>
      </c>
      <c r="AA3" s="185" t="s">
        <v>333</v>
      </c>
      <c r="AB3" s="185" t="s">
        <v>333</v>
      </c>
      <c r="AC3" s="185" t="s">
        <v>333</v>
      </c>
      <c r="AD3" s="185" t="s">
        <v>333</v>
      </c>
      <c r="AE3" s="185" t="s">
        <v>331</v>
      </c>
      <c r="AF3" s="185" t="s">
        <v>331</v>
      </c>
      <c r="AG3" s="185"/>
    </row>
    <row r="4" spans="1:33" s="192" customFormat="1" hidden="1" x14ac:dyDescent="0.3">
      <c r="A4" s="191" t="s">
        <v>546</v>
      </c>
      <c r="B4" s="191" t="s">
        <v>335</v>
      </c>
      <c r="C4" s="191" t="s">
        <v>547</v>
      </c>
      <c r="D4" s="191" t="s">
        <v>405</v>
      </c>
      <c r="E4" s="191" t="s">
        <v>406</v>
      </c>
      <c r="F4" s="191" t="s">
        <v>407</v>
      </c>
      <c r="G4" s="191" t="s">
        <v>408</v>
      </c>
      <c r="H4" s="191">
        <v>1</v>
      </c>
      <c r="I4" s="191" t="s">
        <v>20</v>
      </c>
      <c r="J4" s="191" t="s">
        <v>339</v>
      </c>
      <c r="K4" s="191" t="s">
        <v>289</v>
      </c>
      <c r="L4" s="191">
        <v>2</v>
      </c>
      <c r="M4" s="191">
        <v>1</v>
      </c>
      <c r="N4" s="191">
        <v>8</v>
      </c>
      <c r="O4" s="191">
        <v>19</v>
      </c>
      <c r="P4" s="191">
        <v>19</v>
      </c>
      <c r="Q4" s="191">
        <v>5.9</v>
      </c>
      <c r="R4" s="191">
        <v>0.37</v>
      </c>
      <c r="S4" s="191">
        <v>3.4000000000000002E-2</v>
      </c>
      <c r="T4" s="191">
        <v>5.0999999999999996</v>
      </c>
      <c r="U4" s="191">
        <v>5.9</v>
      </c>
      <c r="V4" s="191">
        <v>0.66</v>
      </c>
      <c r="W4" s="191">
        <v>15.4</v>
      </c>
      <c r="X4" s="191">
        <v>0.5</v>
      </c>
      <c r="Y4" s="191">
        <v>0.65</v>
      </c>
      <c r="Z4" s="191">
        <v>7.1999999999999995E-2</v>
      </c>
      <c r="AA4" s="191">
        <v>1.33</v>
      </c>
      <c r="AB4" s="191">
        <v>0.16</v>
      </c>
      <c r="AC4" s="191">
        <v>0.04</v>
      </c>
      <c r="AD4" s="191">
        <v>0.03</v>
      </c>
      <c r="AE4" s="191">
        <v>1.51</v>
      </c>
      <c r="AF4" s="191">
        <v>0.23</v>
      </c>
      <c r="AG4" s="191">
        <v>11</v>
      </c>
    </row>
    <row r="5" spans="1:33" s="192" customFormat="1" hidden="1" x14ac:dyDescent="0.3">
      <c r="A5" s="191" t="s">
        <v>548</v>
      </c>
      <c r="B5" s="191" t="s">
        <v>335</v>
      </c>
      <c r="C5" s="191" t="s">
        <v>549</v>
      </c>
      <c r="D5" s="191" t="s">
        <v>405</v>
      </c>
      <c r="E5" s="191" t="s">
        <v>412</v>
      </c>
      <c r="F5" s="191" t="s">
        <v>407</v>
      </c>
      <c r="G5" s="191" t="s">
        <v>408</v>
      </c>
      <c r="H5" s="191">
        <v>2</v>
      </c>
      <c r="I5" s="191" t="s">
        <v>20</v>
      </c>
      <c r="J5" s="191" t="s">
        <v>339</v>
      </c>
      <c r="K5" s="191" t="s">
        <v>289</v>
      </c>
      <c r="L5" s="191">
        <v>2</v>
      </c>
      <c r="M5" s="191">
        <v>0.9</v>
      </c>
      <c r="N5" s="191">
        <v>8</v>
      </c>
      <c r="O5" s="191">
        <v>11</v>
      </c>
      <c r="P5" s="191">
        <v>29</v>
      </c>
      <c r="Q5" s="191">
        <v>2.8</v>
      </c>
      <c r="R5" s="191">
        <v>0.26</v>
      </c>
      <c r="S5" s="191">
        <v>2.5999999999999999E-2</v>
      </c>
      <c r="T5" s="191">
        <v>5.3</v>
      </c>
      <c r="U5" s="191">
        <v>6.1</v>
      </c>
      <c r="V5" s="191">
        <v>0.45</v>
      </c>
      <c r="W5" s="191">
        <v>6.1</v>
      </c>
      <c r="X5" s="191">
        <v>0.25</v>
      </c>
      <c r="Y5" s="191">
        <v>0.3</v>
      </c>
      <c r="Z5" s="191">
        <v>3.4000000000000002E-2</v>
      </c>
      <c r="AA5" s="191">
        <v>0.95</v>
      </c>
      <c r="AB5" s="191">
        <v>0.08</v>
      </c>
      <c r="AC5" s="191">
        <v>7.0000000000000007E-2</v>
      </c>
      <c r="AD5" s="191">
        <v>0.03</v>
      </c>
      <c r="AE5" s="191">
        <v>0.34</v>
      </c>
      <c r="AF5" s="191">
        <v>0.13</v>
      </c>
      <c r="AG5" s="191">
        <v>5.8</v>
      </c>
    </row>
    <row r="6" spans="1:33" s="192" customFormat="1" hidden="1" x14ac:dyDescent="0.3">
      <c r="A6" s="191" t="s">
        <v>550</v>
      </c>
      <c r="B6" s="191" t="s">
        <v>335</v>
      </c>
      <c r="C6" s="191" t="s">
        <v>551</v>
      </c>
      <c r="D6" s="191" t="s">
        <v>405</v>
      </c>
      <c r="E6" s="191" t="s">
        <v>415</v>
      </c>
      <c r="F6" s="191" t="s">
        <v>407</v>
      </c>
      <c r="G6" s="191" t="s">
        <v>408</v>
      </c>
      <c r="H6" s="191">
        <v>3</v>
      </c>
      <c r="I6" s="191" t="s">
        <v>20</v>
      </c>
      <c r="J6" s="191" t="s">
        <v>288</v>
      </c>
      <c r="K6" s="191" t="s">
        <v>384</v>
      </c>
      <c r="L6" s="191">
        <v>2</v>
      </c>
      <c r="M6" s="191">
        <v>0.9</v>
      </c>
      <c r="N6" s="191">
        <v>12</v>
      </c>
      <c r="O6" s="191">
        <v>9</v>
      </c>
      <c r="P6" s="191">
        <v>19</v>
      </c>
      <c r="Q6" s="191">
        <v>3.8</v>
      </c>
      <c r="R6" s="191">
        <v>0.39</v>
      </c>
      <c r="S6" s="191">
        <v>3.7999999999999999E-2</v>
      </c>
      <c r="T6" s="191">
        <v>5.5</v>
      </c>
      <c r="U6" s="191">
        <v>6.2</v>
      </c>
      <c r="V6" s="191">
        <v>0.46</v>
      </c>
      <c r="W6" s="191">
        <v>5.2</v>
      </c>
      <c r="X6" s="191">
        <v>0.56000000000000005</v>
      </c>
      <c r="Y6" s="191">
        <v>0.61</v>
      </c>
      <c r="Z6" s="191">
        <v>2.9000000000000001E-2</v>
      </c>
      <c r="AA6" s="191">
        <v>1.57</v>
      </c>
      <c r="AB6" s="191">
        <v>0.17</v>
      </c>
      <c r="AC6" s="191">
        <v>0.06</v>
      </c>
      <c r="AD6" s="191">
        <v>0.03</v>
      </c>
      <c r="AE6" s="191">
        <v>0.49</v>
      </c>
      <c r="AF6" s="191">
        <v>0.17</v>
      </c>
      <c r="AG6" s="191">
        <v>6.9</v>
      </c>
    </row>
    <row r="7" spans="1:33" s="192" customFormat="1" hidden="1" x14ac:dyDescent="0.3">
      <c r="A7" s="191" t="s">
        <v>552</v>
      </c>
      <c r="B7" s="191" t="s">
        <v>335</v>
      </c>
      <c r="C7" s="191" t="s">
        <v>553</v>
      </c>
      <c r="D7" s="191" t="s">
        <v>405</v>
      </c>
      <c r="E7" s="191" t="s">
        <v>419</v>
      </c>
      <c r="F7" s="191" t="s">
        <v>407</v>
      </c>
      <c r="G7" s="191" t="s">
        <v>408</v>
      </c>
      <c r="H7" s="191">
        <v>4</v>
      </c>
      <c r="I7" s="191" t="s">
        <v>20</v>
      </c>
      <c r="J7" s="191" t="s">
        <v>285</v>
      </c>
      <c r="K7" s="191" t="s">
        <v>289</v>
      </c>
      <c r="L7" s="191">
        <v>2.5</v>
      </c>
      <c r="M7" s="191">
        <v>2</v>
      </c>
      <c r="N7" s="191">
        <v>12</v>
      </c>
      <c r="O7" s="191">
        <v>12</v>
      </c>
      <c r="P7" s="191">
        <v>20</v>
      </c>
      <c r="Q7" s="191">
        <v>3.9</v>
      </c>
      <c r="R7" s="191">
        <v>0.56999999999999995</v>
      </c>
      <c r="S7" s="191">
        <v>4.9000000000000002E-2</v>
      </c>
      <c r="T7" s="191">
        <v>5.4</v>
      </c>
      <c r="U7" s="191">
        <v>6.1</v>
      </c>
      <c r="V7" s="191">
        <v>0.63</v>
      </c>
      <c r="W7" s="191">
        <v>11.7</v>
      </c>
      <c r="X7" s="191">
        <v>1.07</v>
      </c>
      <c r="Y7" s="191">
        <v>0.98</v>
      </c>
      <c r="Z7" s="191">
        <v>4.8000000000000001E-2</v>
      </c>
      <c r="AA7" s="191">
        <v>1.49</v>
      </c>
      <c r="AB7" s="191">
        <v>0.15</v>
      </c>
      <c r="AC7" s="191">
        <v>0.04</v>
      </c>
      <c r="AD7" s="191">
        <v>0.04</v>
      </c>
      <c r="AE7" s="191">
        <v>0.38</v>
      </c>
      <c r="AF7" s="191">
        <v>0.2</v>
      </c>
      <c r="AG7" s="191">
        <v>10.5</v>
      </c>
    </row>
    <row r="8" spans="1:33" s="194" customFormat="1" hidden="1" x14ac:dyDescent="0.3">
      <c r="A8" s="193" t="s">
        <v>554</v>
      </c>
      <c r="B8" s="193" t="s">
        <v>335</v>
      </c>
      <c r="C8" s="193" t="s">
        <v>555</v>
      </c>
      <c r="D8" s="193" t="s">
        <v>405</v>
      </c>
      <c r="E8" s="193" t="s">
        <v>406</v>
      </c>
      <c r="F8" s="193" t="s">
        <v>422</v>
      </c>
      <c r="G8" s="193" t="s">
        <v>408</v>
      </c>
      <c r="H8" s="193">
        <v>1</v>
      </c>
      <c r="I8" s="193" t="s">
        <v>20</v>
      </c>
      <c r="J8" s="193" t="s">
        <v>339</v>
      </c>
      <c r="K8" s="193" t="s">
        <v>289</v>
      </c>
      <c r="L8" s="193">
        <v>2.5</v>
      </c>
      <c r="M8" s="193">
        <v>0.9</v>
      </c>
      <c r="N8" s="193">
        <v>7</v>
      </c>
      <c r="O8" s="193">
        <v>13</v>
      </c>
      <c r="P8" s="193">
        <v>17</v>
      </c>
      <c r="Q8" s="193">
        <v>6.3</v>
      </c>
      <c r="R8" s="193">
        <v>0.47</v>
      </c>
      <c r="S8" s="193">
        <v>3.5000000000000003E-2</v>
      </c>
      <c r="T8" s="193">
        <v>5</v>
      </c>
      <c r="U8" s="193">
        <v>5.8</v>
      </c>
      <c r="V8" s="193">
        <v>0.41</v>
      </c>
      <c r="W8" s="193">
        <v>16.7</v>
      </c>
      <c r="X8" s="193">
        <v>0.36</v>
      </c>
      <c r="Y8" s="193">
        <v>0.36</v>
      </c>
      <c r="Z8" s="193">
        <v>8.5000000000000006E-2</v>
      </c>
      <c r="AA8" s="193">
        <v>0.93</v>
      </c>
      <c r="AB8" s="193">
        <v>0.13</v>
      </c>
      <c r="AC8" s="193">
        <v>0.04</v>
      </c>
      <c r="AD8" s="193">
        <v>0.04</v>
      </c>
      <c r="AE8" s="193">
        <v>1.18</v>
      </c>
      <c r="AF8" s="193">
        <v>0.21</v>
      </c>
      <c r="AG8" s="193">
        <v>10.1</v>
      </c>
    </row>
    <row r="9" spans="1:33" s="194" customFormat="1" hidden="1" x14ac:dyDescent="0.3">
      <c r="A9" s="193" t="s">
        <v>556</v>
      </c>
      <c r="B9" s="193" t="s">
        <v>335</v>
      </c>
      <c r="C9" s="193" t="s">
        <v>557</v>
      </c>
      <c r="D9" s="193" t="s">
        <v>405</v>
      </c>
      <c r="E9" s="193" t="s">
        <v>412</v>
      </c>
      <c r="F9" s="193" t="s">
        <v>422</v>
      </c>
      <c r="G9" s="193" t="s">
        <v>408</v>
      </c>
      <c r="H9" s="193">
        <v>2</v>
      </c>
      <c r="I9" s="193" t="s">
        <v>20</v>
      </c>
      <c r="J9" s="193" t="s">
        <v>288</v>
      </c>
      <c r="K9" s="193" t="s">
        <v>289</v>
      </c>
      <c r="L9" s="193">
        <v>2.5</v>
      </c>
      <c r="M9" s="193">
        <v>0.9</v>
      </c>
      <c r="N9" s="193">
        <v>6</v>
      </c>
      <c r="O9" s="193">
        <v>6</v>
      </c>
      <c r="P9" s="193">
        <v>16</v>
      </c>
      <c r="Q9" s="193">
        <v>7</v>
      </c>
      <c r="R9" s="193">
        <v>0.26</v>
      </c>
      <c r="S9" s="193">
        <v>5.7000000000000002E-2</v>
      </c>
      <c r="T9" s="193">
        <v>5.6</v>
      </c>
      <c r="U9" s="193">
        <v>6.2</v>
      </c>
      <c r="V9" s="193">
        <v>0.39</v>
      </c>
      <c r="W9" s="193">
        <v>5.0999999999999996</v>
      </c>
      <c r="X9" s="193">
        <v>0.4</v>
      </c>
      <c r="Y9" s="193">
        <v>0.28999999999999998</v>
      </c>
      <c r="Z9" s="193">
        <v>3.2000000000000001E-2</v>
      </c>
      <c r="AA9" s="193">
        <v>1.19</v>
      </c>
      <c r="AB9" s="193">
        <v>0.08</v>
      </c>
      <c r="AC9" s="193">
        <v>0.03</v>
      </c>
      <c r="AD9" s="193">
        <v>0.03</v>
      </c>
      <c r="AE9" s="193">
        <v>0.27</v>
      </c>
      <c r="AF9" s="193">
        <v>0.13</v>
      </c>
      <c r="AG9" s="193">
        <v>6.4</v>
      </c>
    </row>
    <row r="10" spans="1:33" s="194" customFormat="1" hidden="1" x14ac:dyDescent="0.3">
      <c r="A10" s="193" t="s">
        <v>558</v>
      </c>
      <c r="B10" s="193" t="s">
        <v>335</v>
      </c>
      <c r="C10" s="193" t="s">
        <v>559</v>
      </c>
      <c r="D10" s="193" t="s">
        <v>405</v>
      </c>
      <c r="E10" s="193" t="s">
        <v>415</v>
      </c>
      <c r="F10" s="193" t="s">
        <v>422</v>
      </c>
      <c r="G10" s="193" t="s">
        <v>408</v>
      </c>
      <c r="H10" s="193">
        <v>3</v>
      </c>
      <c r="I10" s="193" t="s">
        <v>20</v>
      </c>
      <c r="J10" s="193" t="s">
        <v>285</v>
      </c>
      <c r="K10" s="193" t="s">
        <v>416</v>
      </c>
      <c r="L10" s="193">
        <v>2.5</v>
      </c>
      <c r="M10" s="193">
        <v>0.9</v>
      </c>
      <c r="N10" s="193">
        <v>10</v>
      </c>
      <c r="O10" s="193">
        <v>14</v>
      </c>
      <c r="P10" s="193">
        <v>26</v>
      </c>
      <c r="Q10" s="193">
        <v>27.7</v>
      </c>
      <c r="R10" s="193">
        <v>0.51</v>
      </c>
      <c r="S10" s="193">
        <v>0.06</v>
      </c>
      <c r="T10" s="193">
        <v>5.5</v>
      </c>
      <c r="U10" s="193">
        <v>6.2</v>
      </c>
      <c r="V10" s="193">
        <v>0.48</v>
      </c>
      <c r="W10" s="193">
        <v>5.3</v>
      </c>
      <c r="X10" s="193">
        <v>0.7</v>
      </c>
      <c r="Y10" s="193">
        <v>0.49</v>
      </c>
      <c r="Z10" s="193">
        <v>4.2000000000000003E-2</v>
      </c>
      <c r="AA10" s="193">
        <v>1.88</v>
      </c>
      <c r="AB10" s="193">
        <v>0.11</v>
      </c>
      <c r="AC10" s="193">
        <v>0.05</v>
      </c>
      <c r="AD10" s="193">
        <v>0.02</v>
      </c>
      <c r="AE10" s="193">
        <v>0.36</v>
      </c>
      <c r="AF10" s="193">
        <v>0.2</v>
      </c>
      <c r="AG10" s="193">
        <v>14.1</v>
      </c>
    </row>
    <row r="11" spans="1:33" s="194" customFormat="1" hidden="1" x14ac:dyDescent="0.3">
      <c r="A11" s="193" t="s">
        <v>560</v>
      </c>
      <c r="B11" s="193" t="s">
        <v>335</v>
      </c>
      <c r="C11" s="193" t="s">
        <v>561</v>
      </c>
      <c r="D11" s="193" t="s">
        <v>405</v>
      </c>
      <c r="E11" s="193" t="s">
        <v>419</v>
      </c>
      <c r="F11" s="193" t="s">
        <v>422</v>
      </c>
      <c r="G11" s="193" t="s">
        <v>408</v>
      </c>
      <c r="H11" s="193">
        <v>4</v>
      </c>
      <c r="I11" s="193" t="s">
        <v>20</v>
      </c>
      <c r="J11" s="193" t="s">
        <v>285</v>
      </c>
      <c r="K11" s="193" t="s">
        <v>416</v>
      </c>
      <c r="L11" s="193">
        <v>2.5</v>
      </c>
      <c r="M11" s="193">
        <v>0.9</v>
      </c>
      <c r="N11" s="193">
        <v>13</v>
      </c>
      <c r="O11" s="193">
        <v>12</v>
      </c>
      <c r="P11" s="193">
        <v>30</v>
      </c>
      <c r="Q11" s="193">
        <v>3.5</v>
      </c>
      <c r="R11" s="193">
        <v>0.52</v>
      </c>
      <c r="S11" s="193">
        <v>5.7000000000000002E-2</v>
      </c>
      <c r="T11" s="193">
        <v>5.4</v>
      </c>
      <c r="U11" s="193">
        <v>6.1</v>
      </c>
      <c r="V11" s="193">
        <v>0.55000000000000004</v>
      </c>
      <c r="W11" s="193">
        <v>13.2</v>
      </c>
      <c r="X11" s="193">
        <v>0.85</v>
      </c>
      <c r="Y11" s="193">
        <v>0.71</v>
      </c>
      <c r="Z11" s="193">
        <v>5.1999999999999998E-2</v>
      </c>
      <c r="AA11" s="193">
        <v>1.76</v>
      </c>
      <c r="AB11" s="193">
        <v>0.17</v>
      </c>
      <c r="AC11" s="193">
        <v>0.06</v>
      </c>
      <c r="AD11" s="193">
        <v>0.05</v>
      </c>
      <c r="AE11" s="193">
        <v>0.87</v>
      </c>
      <c r="AF11" s="193">
        <v>0.14000000000000001</v>
      </c>
      <c r="AG11" s="193">
        <v>12.3</v>
      </c>
    </row>
    <row r="12" spans="1:33" s="196" customFormat="1" hidden="1" x14ac:dyDescent="0.3">
      <c r="A12" s="195" t="s">
        <v>562</v>
      </c>
      <c r="B12" s="195" t="s">
        <v>335</v>
      </c>
      <c r="C12" s="195" t="s">
        <v>563</v>
      </c>
      <c r="D12" s="195" t="s">
        <v>405</v>
      </c>
      <c r="E12" s="195" t="s">
        <v>406</v>
      </c>
      <c r="F12" s="195" t="s">
        <v>432</v>
      </c>
      <c r="G12" s="195" t="s">
        <v>408</v>
      </c>
      <c r="H12" s="195">
        <v>1</v>
      </c>
      <c r="I12" s="195" t="s">
        <v>20</v>
      </c>
      <c r="J12" s="195" t="s">
        <v>339</v>
      </c>
      <c r="K12" s="195" t="s">
        <v>295</v>
      </c>
      <c r="L12" s="195">
        <v>2</v>
      </c>
      <c r="M12" s="195">
        <v>0.9</v>
      </c>
      <c r="N12" s="195">
        <v>3</v>
      </c>
      <c r="O12" s="195">
        <v>14</v>
      </c>
      <c r="P12" s="195">
        <v>18</v>
      </c>
      <c r="Q12" s="195">
        <v>4.3</v>
      </c>
      <c r="R12" s="195">
        <v>0.38</v>
      </c>
      <c r="S12" s="195">
        <v>2.7E-2</v>
      </c>
      <c r="T12" s="195">
        <v>4.8</v>
      </c>
      <c r="U12" s="195">
        <v>5.7</v>
      </c>
      <c r="V12" s="195">
        <v>0.33</v>
      </c>
      <c r="W12" s="195">
        <v>19.600000000000001</v>
      </c>
      <c r="X12" s="195">
        <v>0.38</v>
      </c>
      <c r="Y12" s="195">
        <v>0.17</v>
      </c>
      <c r="Z12" s="195">
        <v>9.2999999999999999E-2</v>
      </c>
      <c r="AA12" s="195">
        <v>0.94</v>
      </c>
      <c r="AB12" s="195">
        <v>0.14000000000000001</v>
      </c>
      <c r="AC12" s="195">
        <v>0.05</v>
      </c>
      <c r="AD12" s="195">
        <v>0.03</v>
      </c>
      <c r="AE12" s="195">
        <v>1.59</v>
      </c>
      <c r="AF12" s="195">
        <v>0.26</v>
      </c>
      <c r="AG12" s="195">
        <v>10.199999999999999</v>
      </c>
    </row>
    <row r="13" spans="1:33" s="196" customFormat="1" hidden="1" x14ac:dyDescent="0.3">
      <c r="A13" s="195" t="s">
        <v>564</v>
      </c>
      <c r="B13" s="195" t="s">
        <v>335</v>
      </c>
      <c r="C13" s="195" t="s">
        <v>565</v>
      </c>
      <c r="D13" s="195" t="s">
        <v>405</v>
      </c>
      <c r="E13" s="195" t="s">
        <v>412</v>
      </c>
      <c r="F13" s="195" t="s">
        <v>432</v>
      </c>
      <c r="G13" s="195" t="s">
        <v>408</v>
      </c>
      <c r="H13" s="195">
        <v>2</v>
      </c>
      <c r="I13" s="195" t="s">
        <v>20</v>
      </c>
      <c r="J13" s="195" t="s">
        <v>339</v>
      </c>
      <c r="K13" s="195" t="s">
        <v>289</v>
      </c>
      <c r="L13" s="195">
        <v>2.5</v>
      </c>
      <c r="M13" s="195">
        <v>0.9</v>
      </c>
      <c r="N13" s="195">
        <v>6</v>
      </c>
      <c r="O13" s="195">
        <v>11</v>
      </c>
      <c r="P13" s="195">
        <v>25</v>
      </c>
      <c r="Q13" s="195">
        <v>3.2</v>
      </c>
      <c r="R13" s="195">
        <v>0.31</v>
      </c>
      <c r="S13" s="195">
        <v>2.7E-2</v>
      </c>
      <c r="T13" s="195">
        <v>5.3</v>
      </c>
      <c r="U13" s="195">
        <v>6.1</v>
      </c>
      <c r="V13" s="195">
        <v>0.38</v>
      </c>
      <c r="W13" s="195">
        <v>9</v>
      </c>
      <c r="X13" s="195">
        <v>0.52</v>
      </c>
      <c r="Y13" s="195">
        <v>0.45</v>
      </c>
      <c r="Z13" s="195">
        <v>4.8000000000000001E-2</v>
      </c>
      <c r="AA13" s="195">
        <v>1.06</v>
      </c>
      <c r="AB13" s="195">
        <v>0.1</v>
      </c>
      <c r="AC13" s="195">
        <v>0.06</v>
      </c>
      <c r="AD13" s="195">
        <v>0.03</v>
      </c>
      <c r="AE13" s="195">
        <v>0.64</v>
      </c>
      <c r="AF13" s="195">
        <v>0.15</v>
      </c>
      <c r="AG13" s="195">
        <v>8.1</v>
      </c>
    </row>
    <row r="14" spans="1:33" s="196" customFormat="1" hidden="1" x14ac:dyDescent="0.3">
      <c r="A14" s="195" t="s">
        <v>566</v>
      </c>
      <c r="B14" s="195" t="s">
        <v>335</v>
      </c>
      <c r="C14" s="195" t="s">
        <v>567</v>
      </c>
      <c r="D14" s="195" t="s">
        <v>405</v>
      </c>
      <c r="E14" s="195" t="s">
        <v>415</v>
      </c>
      <c r="F14" s="195" t="s">
        <v>432</v>
      </c>
      <c r="G14" s="195" t="s">
        <v>408</v>
      </c>
      <c r="H14" s="195">
        <v>3</v>
      </c>
      <c r="I14" s="195" t="s">
        <v>20</v>
      </c>
      <c r="J14" s="195" t="s">
        <v>285</v>
      </c>
      <c r="K14" s="195" t="s">
        <v>416</v>
      </c>
      <c r="L14" s="195">
        <v>2.5</v>
      </c>
      <c r="M14" s="195">
        <v>0.9</v>
      </c>
      <c r="N14" s="195">
        <v>10</v>
      </c>
      <c r="O14" s="195">
        <v>12</v>
      </c>
      <c r="P14" s="195">
        <v>24</v>
      </c>
      <c r="Q14" s="195">
        <v>6.3</v>
      </c>
      <c r="R14" s="195">
        <v>0.47</v>
      </c>
      <c r="S14" s="195">
        <v>3.7999999999999999E-2</v>
      </c>
      <c r="T14" s="195">
        <v>5.3</v>
      </c>
      <c r="U14" s="195">
        <v>6.1</v>
      </c>
      <c r="V14" s="195">
        <v>0.6</v>
      </c>
      <c r="W14" s="195">
        <v>5.3</v>
      </c>
      <c r="X14" s="195">
        <v>0.64</v>
      </c>
      <c r="Y14" s="195">
        <v>0.59</v>
      </c>
      <c r="Z14" s="195">
        <v>4.5999999999999999E-2</v>
      </c>
      <c r="AA14" s="195">
        <v>1.52</v>
      </c>
      <c r="AB14" s="195">
        <v>0.12</v>
      </c>
      <c r="AC14" s="195">
        <v>0.04</v>
      </c>
      <c r="AD14" s="195">
        <v>0.02</v>
      </c>
      <c r="AE14" s="195">
        <v>0.49</v>
      </c>
      <c r="AF14" s="195">
        <v>0.17</v>
      </c>
      <c r="AG14" s="195">
        <v>7.3</v>
      </c>
    </row>
    <row r="15" spans="1:33" s="196" customFormat="1" hidden="1" x14ac:dyDescent="0.3">
      <c r="A15" s="195" t="s">
        <v>568</v>
      </c>
      <c r="B15" s="195" t="s">
        <v>335</v>
      </c>
      <c r="C15" s="195" t="s">
        <v>569</v>
      </c>
      <c r="D15" s="195" t="s">
        <v>405</v>
      </c>
      <c r="E15" s="195" t="s">
        <v>419</v>
      </c>
      <c r="F15" s="195" t="s">
        <v>432</v>
      </c>
      <c r="G15" s="195" t="s">
        <v>408</v>
      </c>
      <c r="H15" s="195">
        <v>4</v>
      </c>
      <c r="I15" s="195" t="s">
        <v>20</v>
      </c>
      <c r="J15" s="195" t="s">
        <v>285</v>
      </c>
      <c r="K15" s="195" t="s">
        <v>289</v>
      </c>
      <c r="L15" s="195">
        <v>2</v>
      </c>
      <c r="M15" s="195">
        <v>0.9</v>
      </c>
      <c r="N15" s="195">
        <v>14</v>
      </c>
      <c r="O15" s="195">
        <v>11</v>
      </c>
      <c r="P15" s="195">
        <v>18</v>
      </c>
      <c r="Q15" s="195">
        <v>3.5</v>
      </c>
      <c r="R15" s="195">
        <v>0.6</v>
      </c>
      <c r="S15" s="195">
        <v>4.9000000000000002E-2</v>
      </c>
      <c r="T15" s="195">
        <v>5.2</v>
      </c>
      <c r="U15" s="195">
        <v>5.9</v>
      </c>
      <c r="V15" s="195">
        <v>0.41</v>
      </c>
      <c r="W15" s="195">
        <v>7.7</v>
      </c>
      <c r="X15" s="195">
        <v>0.88</v>
      </c>
      <c r="Y15" s="195">
        <v>0.56000000000000005</v>
      </c>
      <c r="Z15" s="195">
        <v>5.7000000000000002E-2</v>
      </c>
      <c r="AA15" s="195">
        <v>1.67</v>
      </c>
      <c r="AB15" s="195">
        <v>0.14000000000000001</v>
      </c>
      <c r="AC15" s="195">
        <v>0.03</v>
      </c>
      <c r="AD15" s="195">
        <v>0.03</v>
      </c>
      <c r="AE15" s="195">
        <v>0.87</v>
      </c>
      <c r="AF15" s="195">
        <v>0.21</v>
      </c>
      <c r="AG15" s="195">
        <v>10</v>
      </c>
    </row>
    <row r="16" spans="1:33" x14ac:dyDescent="0.3">
      <c r="A16" s="181" t="s">
        <v>439</v>
      </c>
      <c r="B16" s="181" t="s">
        <v>335</v>
      </c>
      <c r="C16" s="181" t="s">
        <v>439</v>
      </c>
      <c r="D16" s="181" t="s">
        <v>405</v>
      </c>
      <c r="E16" s="181" t="s">
        <v>406</v>
      </c>
      <c r="F16" s="181" t="s">
        <v>440</v>
      </c>
      <c r="G16" s="181" t="s">
        <v>408</v>
      </c>
      <c r="H16" s="181">
        <v>1</v>
      </c>
      <c r="I16" s="181" t="s">
        <v>20</v>
      </c>
      <c r="J16" s="181" t="s">
        <v>339</v>
      </c>
      <c r="K16" s="197" t="s">
        <v>289</v>
      </c>
      <c r="L16" s="198">
        <v>2</v>
      </c>
      <c r="M16" s="198">
        <f>AVERAGE(M4,M8,M12)</f>
        <v>0.93333333333333324</v>
      </c>
      <c r="N16" s="198">
        <f t="shared" ref="N16:AG19" si="0">AVERAGE(N4,N8,N12)</f>
        <v>6</v>
      </c>
      <c r="O16" s="198">
        <f t="shared" si="0"/>
        <v>15.333333333333334</v>
      </c>
      <c r="P16" s="198">
        <f t="shared" si="0"/>
        <v>18</v>
      </c>
      <c r="Q16" s="198">
        <f t="shared" si="0"/>
        <v>5.5</v>
      </c>
      <c r="R16" s="198">
        <f t="shared" si="0"/>
        <v>0.40666666666666668</v>
      </c>
      <c r="S16" s="198">
        <f t="shared" si="0"/>
        <v>3.2000000000000001E-2</v>
      </c>
      <c r="T16" s="198">
        <f t="shared" si="0"/>
        <v>4.9666666666666659</v>
      </c>
      <c r="U16" s="198">
        <f t="shared" si="0"/>
        <v>5.8</v>
      </c>
      <c r="V16" s="198">
        <f t="shared" si="0"/>
        <v>0.46666666666666673</v>
      </c>
      <c r="W16" s="198">
        <f t="shared" si="0"/>
        <v>17.233333333333334</v>
      </c>
      <c r="X16" s="198">
        <f t="shared" si="0"/>
        <v>0.41333333333333333</v>
      </c>
      <c r="Y16" s="198">
        <f t="shared" si="0"/>
        <v>0.39333333333333331</v>
      </c>
      <c r="Z16" s="198">
        <f t="shared" si="0"/>
        <v>8.3333333333333329E-2</v>
      </c>
      <c r="AA16" s="198">
        <f t="shared" si="0"/>
        <v>1.0666666666666667</v>
      </c>
      <c r="AB16" s="198">
        <f t="shared" si="0"/>
        <v>0.14333333333333334</v>
      </c>
      <c r="AC16" s="198">
        <f t="shared" si="0"/>
        <v>4.3333333333333335E-2</v>
      </c>
      <c r="AD16" s="198">
        <f t="shared" si="0"/>
        <v>3.3333333333333333E-2</v>
      </c>
      <c r="AE16" s="198">
        <f t="shared" si="0"/>
        <v>1.4266666666666667</v>
      </c>
      <c r="AF16" s="198">
        <f t="shared" si="0"/>
        <v>0.23333333333333331</v>
      </c>
      <c r="AG16" s="198">
        <f t="shared" si="0"/>
        <v>10.433333333333334</v>
      </c>
    </row>
    <row r="17" spans="1:33" x14ac:dyDescent="0.3">
      <c r="A17" s="181" t="s">
        <v>439</v>
      </c>
      <c r="B17" s="181" t="s">
        <v>335</v>
      </c>
      <c r="C17" s="181" t="s">
        <v>439</v>
      </c>
      <c r="D17" s="181" t="s">
        <v>405</v>
      </c>
      <c r="E17" s="181" t="s">
        <v>412</v>
      </c>
      <c r="F17" s="181" t="s">
        <v>440</v>
      </c>
      <c r="G17" s="181" t="s">
        <v>408</v>
      </c>
      <c r="H17" s="181">
        <v>2</v>
      </c>
      <c r="I17" s="181" t="s">
        <v>20</v>
      </c>
      <c r="J17" s="181" t="s">
        <v>339</v>
      </c>
      <c r="K17" s="197" t="s">
        <v>289</v>
      </c>
      <c r="L17" s="198">
        <v>2.5</v>
      </c>
      <c r="M17" s="198">
        <f>AVERAGE(M5,M9,M13)</f>
        <v>0.9</v>
      </c>
      <c r="N17" s="198">
        <f t="shared" si="0"/>
        <v>6.666666666666667</v>
      </c>
      <c r="O17" s="198">
        <f t="shared" si="0"/>
        <v>9.3333333333333339</v>
      </c>
      <c r="P17" s="198">
        <f t="shared" si="0"/>
        <v>23.333333333333332</v>
      </c>
      <c r="Q17" s="198">
        <f t="shared" si="0"/>
        <v>4.333333333333333</v>
      </c>
      <c r="R17" s="198">
        <f t="shared" si="0"/>
        <v>0.27666666666666667</v>
      </c>
      <c r="S17" s="198">
        <f t="shared" si="0"/>
        <v>3.6666666666666667E-2</v>
      </c>
      <c r="T17" s="198">
        <f t="shared" si="0"/>
        <v>5.3999999999999995</v>
      </c>
      <c r="U17" s="198">
        <f t="shared" si="0"/>
        <v>6.1333333333333329</v>
      </c>
      <c r="V17" s="198">
        <f t="shared" si="0"/>
        <v>0.40666666666666673</v>
      </c>
      <c r="W17" s="198">
        <f t="shared" si="0"/>
        <v>6.7333333333333334</v>
      </c>
      <c r="X17" s="198">
        <f t="shared" si="0"/>
        <v>0.38999999999999996</v>
      </c>
      <c r="Y17" s="198">
        <f t="shared" si="0"/>
        <v>0.34666666666666668</v>
      </c>
      <c r="Z17" s="198">
        <f t="shared" si="0"/>
        <v>3.7999999999999999E-2</v>
      </c>
      <c r="AA17" s="198">
        <f t="shared" si="0"/>
        <v>1.0666666666666667</v>
      </c>
      <c r="AB17" s="198">
        <f t="shared" si="0"/>
        <v>8.666666666666667E-2</v>
      </c>
      <c r="AC17" s="198">
        <f t="shared" si="0"/>
        <v>5.3333333333333337E-2</v>
      </c>
      <c r="AD17" s="198">
        <f t="shared" si="0"/>
        <v>0.03</v>
      </c>
      <c r="AE17" s="198">
        <f t="shared" si="0"/>
        <v>0.41666666666666669</v>
      </c>
      <c r="AF17" s="198">
        <f t="shared" si="0"/>
        <v>0.13666666666666669</v>
      </c>
      <c r="AG17" s="198">
        <f t="shared" si="0"/>
        <v>6.7666666666666657</v>
      </c>
    </row>
    <row r="18" spans="1:33" x14ac:dyDescent="0.3">
      <c r="A18" s="181" t="s">
        <v>439</v>
      </c>
      <c r="B18" s="181" t="s">
        <v>335</v>
      </c>
      <c r="C18" s="181" t="s">
        <v>439</v>
      </c>
      <c r="D18" s="181" t="s">
        <v>405</v>
      </c>
      <c r="E18" s="181" t="s">
        <v>415</v>
      </c>
      <c r="F18" s="181" t="s">
        <v>440</v>
      </c>
      <c r="G18" s="181" t="s">
        <v>408</v>
      </c>
      <c r="H18" s="181">
        <v>3</v>
      </c>
      <c r="I18" s="181" t="s">
        <v>20</v>
      </c>
      <c r="J18" s="181" t="s">
        <v>285</v>
      </c>
      <c r="K18" s="197" t="s">
        <v>289</v>
      </c>
      <c r="L18" s="198">
        <v>2.5</v>
      </c>
      <c r="M18" s="198">
        <f>AVERAGE(M6,M10,M14)</f>
        <v>0.9</v>
      </c>
      <c r="N18" s="198">
        <f t="shared" si="0"/>
        <v>10.666666666666666</v>
      </c>
      <c r="O18" s="198">
        <f t="shared" si="0"/>
        <v>11.666666666666666</v>
      </c>
      <c r="P18" s="198">
        <f t="shared" si="0"/>
        <v>23</v>
      </c>
      <c r="Q18" s="198">
        <f t="shared" si="0"/>
        <v>12.6</v>
      </c>
      <c r="R18" s="198">
        <f t="shared" si="0"/>
        <v>0.45666666666666672</v>
      </c>
      <c r="S18" s="198">
        <f t="shared" si="0"/>
        <v>4.5333333333333337E-2</v>
      </c>
      <c r="T18" s="198">
        <f t="shared" si="0"/>
        <v>5.4333333333333336</v>
      </c>
      <c r="U18" s="198">
        <f t="shared" si="0"/>
        <v>6.166666666666667</v>
      </c>
      <c r="V18" s="198">
        <f t="shared" si="0"/>
        <v>0.51333333333333331</v>
      </c>
      <c r="W18" s="198">
        <f t="shared" si="0"/>
        <v>5.2666666666666666</v>
      </c>
      <c r="X18" s="198">
        <f t="shared" si="0"/>
        <v>0.6333333333333333</v>
      </c>
      <c r="Y18" s="198">
        <f t="shared" si="0"/>
        <v>0.56333333333333335</v>
      </c>
      <c r="Z18" s="198">
        <f t="shared" si="0"/>
        <v>3.9E-2</v>
      </c>
      <c r="AA18" s="198">
        <f t="shared" si="0"/>
        <v>1.656666666666667</v>
      </c>
      <c r="AB18" s="198">
        <f t="shared" si="0"/>
        <v>0.13333333333333333</v>
      </c>
      <c r="AC18" s="198">
        <f t="shared" si="0"/>
        <v>4.9999999999999996E-2</v>
      </c>
      <c r="AD18" s="198">
        <f t="shared" si="0"/>
        <v>2.3333333333333334E-2</v>
      </c>
      <c r="AE18" s="198">
        <f t="shared" si="0"/>
        <v>0.4466666666666666</v>
      </c>
      <c r="AF18" s="198">
        <f t="shared" si="0"/>
        <v>0.18000000000000002</v>
      </c>
      <c r="AG18" s="198">
        <f t="shared" si="0"/>
        <v>9.4333333333333336</v>
      </c>
    </row>
    <row r="19" spans="1:33" s="189" customFormat="1" x14ac:dyDescent="0.3">
      <c r="A19" s="188" t="s">
        <v>439</v>
      </c>
      <c r="B19" s="188" t="s">
        <v>335</v>
      </c>
      <c r="C19" s="188" t="s">
        <v>439</v>
      </c>
      <c r="D19" s="188" t="s">
        <v>405</v>
      </c>
      <c r="E19" s="188" t="s">
        <v>419</v>
      </c>
      <c r="F19" s="188" t="s">
        <v>440</v>
      </c>
      <c r="G19" s="188" t="s">
        <v>408</v>
      </c>
      <c r="H19" s="188">
        <v>4</v>
      </c>
      <c r="I19" s="188" t="s">
        <v>20</v>
      </c>
      <c r="J19" s="188" t="s">
        <v>285</v>
      </c>
      <c r="K19" s="200" t="s">
        <v>289</v>
      </c>
      <c r="L19" s="201">
        <v>2.5</v>
      </c>
      <c r="M19" s="201">
        <f>AVERAGE(M7,M11,M15)</f>
        <v>1.2666666666666666</v>
      </c>
      <c r="N19" s="201">
        <f t="shared" si="0"/>
        <v>13</v>
      </c>
      <c r="O19" s="201">
        <f t="shared" si="0"/>
        <v>11.666666666666666</v>
      </c>
      <c r="P19" s="201">
        <f t="shared" si="0"/>
        <v>22.666666666666668</v>
      </c>
      <c r="Q19" s="201">
        <f t="shared" si="0"/>
        <v>3.6333333333333333</v>
      </c>
      <c r="R19" s="201">
        <f t="shared" si="0"/>
        <v>0.56333333333333335</v>
      </c>
      <c r="S19" s="201">
        <f t="shared" si="0"/>
        <v>5.1666666666666673E-2</v>
      </c>
      <c r="T19" s="201">
        <f t="shared" si="0"/>
        <v>5.333333333333333</v>
      </c>
      <c r="U19" s="201">
        <f t="shared" si="0"/>
        <v>6.0333333333333341</v>
      </c>
      <c r="V19" s="201">
        <f t="shared" si="0"/>
        <v>0.53</v>
      </c>
      <c r="W19" s="201">
        <f t="shared" si="0"/>
        <v>10.866666666666667</v>
      </c>
      <c r="X19" s="201">
        <f t="shared" si="0"/>
        <v>0.93333333333333324</v>
      </c>
      <c r="Y19" s="201">
        <f t="shared" si="0"/>
        <v>0.75</v>
      </c>
      <c r="Z19" s="201">
        <f t="shared" si="0"/>
        <v>5.2333333333333336E-2</v>
      </c>
      <c r="AA19" s="201">
        <f t="shared" si="0"/>
        <v>1.64</v>
      </c>
      <c r="AB19" s="201">
        <f t="shared" si="0"/>
        <v>0.15333333333333335</v>
      </c>
      <c r="AC19" s="201">
        <f t="shared" si="0"/>
        <v>4.3333333333333335E-2</v>
      </c>
      <c r="AD19" s="201">
        <f t="shared" si="0"/>
        <v>0.04</v>
      </c>
      <c r="AE19" s="201">
        <f t="shared" si="0"/>
        <v>0.70666666666666667</v>
      </c>
      <c r="AF19" s="201">
        <f t="shared" si="0"/>
        <v>0.18333333333333335</v>
      </c>
      <c r="AG19" s="201">
        <f t="shared" si="0"/>
        <v>10.933333333333332</v>
      </c>
    </row>
    <row r="20" spans="1:33" x14ac:dyDescent="0.3">
      <c r="A20" s="181" t="s">
        <v>570</v>
      </c>
      <c r="B20" s="181" t="s">
        <v>335</v>
      </c>
      <c r="C20" s="181" t="s">
        <v>571</v>
      </c>
      <c r="D20" s="181" t="s">
        <v>405</v>
      </c>
      <c r="E20" s="181" t="s">
        <v>406</v>
      </c>
      <c r="F20" s="181" t="s">
        <v>447</v>
      </c>
      <c r="G20" s="181" t="s">
        <v>134</v>
      </c>
      <c r="H20" s="181">
        <v>1</v>
      </c>
      <c r="I20" s="181" t="s">
        <v>20</v>
      </c>
      <c r="J20" s="181" t="s">
        <v>285</v>
      </c>
      <c r="K20" s="181" t="s">
        <v>289</v>
      </c>
      <c r="L20" s="181">
        <v>2</v>
      </c>
      <c r="M20" s="181">
        <v>0.9</v>
      </c>
      <c r="N20" s="181">
        <v>13</v>
      </c>
      <c r="O20" s="181">
        <v>12</v>
      </c>
      <c r="P20" s="181">
        <v>25</v>
      </c>
      <c r="Q20" s="181">
        <v>10</v>
      </c>
      <c r="R20" s="181">
        <v>0.64</v>
      </c>
      <c r="S20" s="181">
        <v>5.0999999999999997E-2</v>
      </c>
      <c r="T20" s="181">
        <v>5.8</v>
      </c>
      <c r="U20" s="181">
        <v>6.5</v>
      </c>
      <c r="V20" s="181">
        <v>0.5</v>
      </c>
      <c r="W20" s="181">
        <v>8.1</v>
      </c>
      <c r="X20" s="181">
        <v>0.61</v>
      </c>
      <c r="Y20" s="181">
        <v>0.55000000000000004</v>
      </c>
      <c r="Z20" s="181">
        <v>2.9000000000000001E-2</v>
      </c>
      <c r="AA20" s="181">
        <v>2.14</v>
      </c>
      <c r="AB20" s="181">
        <v>0.47</v>
      </c>
      <c r="AC20" s="181">
        <v>0.05</v>
      </c>
      <c r="AD20" s="181">
        <v>0.05</v>
      </c>
      <c r="AE20" s="181">
        <v>0.51</v>
      </c>
      <c r="AF20" s="181">
        <v>0.21</v>
      </c>
      <c r="AG20" s="181">
        <v>9.6</v>
      </c>
    </row>
    <row r="21" spans="1:33" x14ac:dyDescent="0.3">
      <c r="A21" s="181" t="s">
        <v>572</v>
      </c>
      <c r="B21" s="181" t="s">
        <v>335</v>
      </c>
      <c r="C21" s="181" t="s">
        <v>573</v>
      </c>
      <c r="D21" s="181" t="s">
        <v>405</v>
      </c>
      <c r="E21" s="181" t="s">
        <v>412</v>
      </c>
      <c r="F21" s="181" t="s">
        <v>447</v>
      </c>
      <c r="G21" s="181" t="s">
        <v>134</v>
      </c>
      <c r="H21" s="181">
        <v>2</v>
      </c>
      <c r="I21" s="181" t="s">
        <v>20</v>
      </c>
      <c r="J21" s="181" t="s">
        <v>288</v>
      </c>
      <c r="K21" s="181" t="s">
        <v>289</v>
      </c>
      <c r="L21" s="181">
        <v>2.5</v>
      </c>
      <c r="M21" s="181">
        <v>0.9</v>
      </c>
      <c r="N21" s="181">
        <v>7</v>
      </c>
      <c r="O21" s="181">
        <v>12</v>
      </c>
      <c r="P21" s="181">
        <v>27</v>
      </c>
      <c r="Q21" s="181">
        <v>5.8</v>
      </c>
      <c r="R21" s="181">
        <v>0.44</v>
      </c>
      <c r="S21" s="181">
        <v>2.9000000000000001E-2</v>
      </c>
      <c r="T21" s="181">
        <v>5.5</v>
      </c>
      <c r="U21" s="181">
        <v>6.2</v>
      </c>
      <c r="V21" s="181">
        <v>0.55000000000000004</v>
      </c>
      <c r="W21" s="181">
        <v>11.1</v>
      </c>
      <c r="X21" s="181">
        <v>0.39</v>
      </c>
      <c r="Y21" s="181">
        <v>0.45</v>
      </c>
      <c r="Z21" s="181">
        <v>2.4E-2</v>
      </c>
      <c r="AA21" s="181">
        <v>1.1399999999999999</v>
      </c>
      <c r="AB21" s="181">
        <v>0.28000000000000003</v>
      </c>
      <c r="AC21" s="181">
        <v>0.05</v>
      </c>
      <c r="AD21" s="181">
        <v>0.05</v>
      </c>
      <c r="AE21" s="181">
        <v>0.43</v>
      </c>
      <c r="AF21" s="181">
        <v>0.17</v>
      </c>
      <c r="AG21" s="181">
        <v>4.5</v>
      </c>
    </row>
    <row r="22" spans="1:33" x14ac:dyDescent="0.3">
      <c r="A22" s="181" t="s">
        <v>574</v>
      </c>
      <c r="B22" s="181" t="s">
        <v>335</v>
      </c>
      <c r="C22" s="181" t="s">
        <v>575</v>
      </c>
      <c r="D22" s="181" t="s">
        <v>405</v>
      </c>
      <c r="E22" s="181" t="s">
        <v>415</v>
      </c>
      <c r="F22" s="181" t="s">
        <v>447</v>
      </c>
      <c r="G22" s="181" t="s">
        <v>134</v>
      </c>
      <c r="H22" s="181">
        <v>3</v>
      </c>
      <c r="I22" s="181" t="s">
        <v>20</v>
      </c>
      <c r="J22" s="181" t="s">
        <v>285</v>
      </c>
      <c r="K22" s="181" t="s">
        <v>289</v>
      </c>
      <c r="L22" s="181">
        <v>3</v>
      </c>
      <c r="M22" s="181">
        <v>0.9</v>
      </c>
      <c r="N22" s="181">
        <v>9</v>
      </c>
      <c r="O22" s="181">
        <v>13</v>
      </c>
      <c r="P22" s="181">
        <v>18</v>
      </c>
      <c r="Q22" s="181">
        <v>3.5</v>
      </c>
      <c r="R22" s="181">
        <v>0.41</v>
      </c>
      <c r="S22" s="181">
        <v>3.2000000000000001E-2</v>
      </c>
      <c r="T22" s="181">
        <v>5.6</v>
      </c>
      <c r="U22" s="181">
        <v>6.4</v>
      </c>
      <c r="V22" s="181">
        <v>0.53</v>
      </c>
      <c r="W22" s="181">
        <v>5.0999999999999996</v>
      </c>
      <c r="X22" s="181">
        <v>0.42</v>
      </c>
      <c r="Y22" s="181">
        <v>0.47</v>
      </c>
      <c r="Z22" s="181">
        <v>2.4E-2</v>
      </c>
      <c r="AA22" s="181">
        <v>1.2</v>
      </c>
      <c r="AB22" s="181">
        <v>0.26</v>
      </c>
      <c r="AC22" s="181">
        <v>0.04</v>
      </c>
      <c r="AD22" s="181">
        <v>0.02</v>
      </c>
      <c r="AE22" s="181">
        <v>0.4</v>
      </c>
      <c r="AF22" s="181">
        <v>0.2</v>
      </c>
      <c r="AG22" s="181">
        <v>6.5</v>
      </c>
    </row>
    <row r="23" spans="1:33" s="189" customFormat="1" x14ac:dyDescent="0.3">
      <c r="A23" s="188" t="s">
        <v>576</v>
      </c>
      <c r="B23" s="188" t="s">
        <v>335</v>
      </c>
      <c r="C23" s="188" t="s">
        <v>577</v>
      </c>
      <c r="D23" s="188" t="s">
        <v>405</v>
      </c>
      <c r="E23" s="188" t="s">
        <v>419</v>
      </c>
      <c r="F23" s="188" t="s">
        <v>447</v>
      </c>
      <c r="G23" s="188" t="s">
        <v>134</v>
      </c>
      <c r="H23" s="188">
        <v>4</v>
      </c>
      <c r="I23" s="188" t="s">
        <v>20</v>
      </c>
      <c r="J23" s="188" t="s">
        <v>285</v>
      </c>
      <c r="K23" s="188" t="s">
        <v>289</v>
      </c>
      <c r="L23" s="188">
        <v>3</v>
      </c>
      <c r="M23" s="188">
        <v>0.9</v>
      </c>
      <c r="N23" s="188">
        <v>16</v>
      </c>
      <c r="O23" s="188">
        <v>11</v>
      </c>
      <c r="P23" s="188">
        <v>16</v>
      </c>
      <c r="Q23" s="188">
        <v>5.8</v>
      </c>
      <c r="R23" s="188">
        <v>0.6</v>
      </c>
      <c r="S23" s="188">
        <v>4.5999999999999999E-2</v>
      </c>
      <c r="T23" s="188">
        <v>5.5</v>
      </c>
      <c r="U23" s="188">
        <v>6.1</v>
      </c>
      <c r="V23" s="188">
        <v>0.53</v>
      </c>
      <c r="W23" s="188">
        <v>8.8000000000000007</v>
      </c>
      <c r="X23" s="188">
        <v>0.56999999999999995</v>
      </c>
      <c r="Y23" s="188">
        <v>0.57999999999999996</v>
      </c>
      <c r="Z23" s="188">
        <v>4.9000000000000002E-2</v>
      </c>
      <c r="AA23" s="188">
        <v>1.81</v>
      </c>
      <c r="AB23" s="188">
        <v>0.3</v>
      </c>
      <c r="AC23" s="188">
        <v>0.03</v>
      </c>
      <c r="AD23" s="188">
        <v>0.05</v>
      </c>
      <c r="AE23" s="188">
        <v>0.57999999999999996</v>
      </c>
      <c r="AF23" s="188">
        <v>0.2</v>
      </c>
      <c r="AG23" s="188">
        <v>7</v>
      </c>
    </row>
    <row r="24" spans="1:33" x14ac:dyDescent="0.3">
      <c r="A24" s="181" t="s">
        <v>578</v>
      </c>
      <c r="B24" s="181" t="s">
        <v>335</v>
      </c>
      <c r="C24" s="181" t="s">
        <v>579</v>
      </c>
      <c r="D24" s="181" t="s">
        <v>405</v>
      </c>
      <c r="E24" s="181" t="s">
        <v>406</v>
      </c>
      <c r="F24" s="181" t="s">
        <v>456</v>
      </c>
      <c r="G24" s="181" t="s">
        <v>139</v>
      </c>
      <c r="H24" s="181">
        <v>1</v>
      </c>
      <c r="I24" s="181" t="s">
        <v>20</v>
      </c>
      <c r="J24" s="181" t="s">
        <v>339</v>
      </c>
      <c r="K24" s="181" t="s">
        <v>295</v>
      </c>
      <c r="L24" s="181">
        <v>2.5</v>
      </c>
      <c r="M24" s="181">
        <v>3</v>
      </c>
      <c r="N24" s="181">
        <v>14</v>
      </c>
      <c r="O24" s="181">
        <v>16</v>
      </c>
      <c r="P24" s="181">
        <v>40</v>
      </c>
      <c r="Q24" s="181">
        <v>8.9</v>
      </c>
      <c r="R24" s="181">
        <v>0.81</v>
      </c>
      <c r="S24" s="181">
        <v>4.7E-2</v>
      </c>
      <c r="T24" s="181">
        <v>4.9000000000000004</v>
      </c>
      <c r="U24" s="181">
        <v>5.8</v>
      </c>
      <c r="V24" s="181">
        <v>0.54</v>
      </c>
      <c r="W24" s="181">
        <v>20.7</v>
      </c>
      <c r="X24" s="181">
        <v>0.56999999999999995</v>
      </c>
      <c r="Y24" s="181">
        <v>0.44</v>
      </c>
      <c r="Z24" s="181">
        <v>8.7999999999999995E-2</v>
      </c>
      <c r="AA24" s="181">
        <v>1.52</v>
      </c>
      <c r="AB24" s="181">
        <v>0.21</v>
      </c>
      <c r="AC24" s="181">
        <v>0.06</v>
      </c>
      <c r="AD24" s="181">
        <v>0.04</v>
      </c>
      <c r="AE24" s="181">
        <v>0.95</v>
      </c>
      <c r="AF24" s="181">
        <v>0.26</v>
      </c>
      <c r="AG24" s="181">
        <v>12.3</v>
      </c>
    </row>
    <row r="25" spans="1:33" x14ac:dyDescent="0.3">
      <c r="A25" s="181" t="s">
        <v>580</v>
      </c>
      <c r="B25" s="181" t="s">
        <v>335</v>
      </c>
      <c r="C25" s="181" t="s">
        <v>581</v>
      </c>
      <c r="D25" s="181" t="s">
        <v>405</v>
      </c>
      <c r="E25" s="181" t="s">
        <v>412</v>
      </c>
      <c r="F25" s="181" t="s">
        <v>456</v>
      </c>
      <c r="G25" s="181" t="s">
        <v>139</v>
      </c>
      <c r="H25" s="181">
        <v>2</v>
      </c>
      <c r="I25" s="181" t="s">
        <v>20</v>
      </c>
      <c r="J25" s="181" t="s">
        <v>288</v>
      </c>
      <c r="K25" s="181" t="s">
        <v>289</v>
      </c>
      <c r="L25" s="181">
        <v>2.5</v>
      </c>
      <c r="M25" s="181">
        <v>0.9</v>
      </c>
      <c r="N25" s="181">
        <v>7</v>
      </c>
      <c r="O25" s="181">
        <v>10</v>
      </c>
      <c r="P25" s="181">
        <v>0.95</v>
      </c>
      <c r="Q25" s="181">
        <v>2.1</v>
      </c>
      <c r="R25" s="181">
        <v>0.28999999999999998</v>
      </c>
      <c r="S25" s="181">
        <v>1.9E-2</v>
      </c>
      <c r="T25" s="181">
        <v>5.4</v>
      </c>
      <c r="U25" s="181">
        <v>6.2</v>
      </c>
      <c r="V25" s="181">
        <v>0.42</v>
      </c>
      <c r="W25" s="181">
        <v>4.0999999999999996</v>
      </c>
      <c r="X25" s="181">
        <v>0.24</v>
      </c>
      <c r="Y25" s="181">
        <v>0.3</v>
      </c>
      <c r="Z25" s="181">
        <v>3.7999999999999999E-2</v>
      </c>
      <c r="AA25" s="181">
        <v>0.96</v>
      </c>
      <c r="AB25" s="181">
        <v>0.08</v>
      </c>
      <c r="AC25" s="181">
        <v>0.03</v>
      </c>
      <c r="AD25" s="181">
        <v>0.02</v>
      </c>
      <c r="AE25" s="181">
        <v>0.45</v>
      </c>
      <c r="AF25" s="181">
        <v>0.12</v>
      </c>
      <c r="AG25" s="181">
        <v>10</v>
      </c>
    </row>
    <row r="26" spans="1:33" x14ac:dyDescent="0.3">
      <c r="A26" s="181" t="s">
        <v>582</v>
      </c>
      <c r="B26" s="181" t="s">
        <v>335</v>
      </c>
      <c r="C26" s="181" t="s">
        <v>583</v>
      </c>
      <c r="D26" s="181" t="s">
        <v>405</v>
      </c>
      <c r="E26" s="181" t="s">
        <v>415</v>
      </c>
      <c r="F26" s="181" t="s">
        <v>456</v>
      </c>
      <c r="G26" s="181" t="s">
        <v>139</v>
      </c>
      <c r="H26" s="181">
        <v>3</v>
      </c>
      <c r="I26" s="181" t="s">
        <v>20</v>
      </c>
      <c r="J26" s="181" t="s">
        <v>292</v>
      </c>
      <c r="K26" s="181" t="s">
        <v>416</v>
      </c>
      <c r="L26" s="181">
        <v>2.5</v>
      </c>
      <c r="M26" s="181">
        <v>0.9</v>
      </c>
      <c r="N26" s="181">
        <v>14</v>
      </c>
      <c r="O26" s="181">
        <v>17</v>
      </c>
      <c r="P26" s="181">
        <v>21</v>
      </c>
      <c r="Q26" s="181">
        <v>3.1</v>
      </c>
      <c r="R26" s="181">
        <v>0.48</v>
      </c>
      <c r="S26" s="181">
        <v>3.1E-2</v>
      </c>
      <c r="T26" s="181">
        <v>5</v>
      </c>
      <c r="U26" s="181">
        <v>5.9</v>
      </c>
      <c r="V26" s="181">
        <v>0.42</v>
      </c>
      <c r="W26" s="181">
        <v>10.6</v>
      </c>
      <c r="X26" s="181">
        <v>0.56000000000000005</v>
      </c>
      <c r="Y26" s="181">
        <v>0.59</v>
      </c>
      <c r="Z26" s="181">
        <v>5.2999999999999999E-2</v>
      </c>
      <c r="AA26" s="181">
        <v>1.35</v>
      </c>
      <c r="AB26" s="181">
        <v>0.14000000000000001</v>
      </c>
      <c r="AC26" s="181">
        <v>0.04</v>
      </c>
      <c r="AD26" s="181">
        <v>0.02</v>
      </c>
      <c r="AE26" s="181">
        <v>0.57999999999999996</v>
      </c>
      <c r="AF26" s="181">
        <v>0.22</v>
      </c>
      <c r="AG26" s="181">
        <v>5.5</v>
      </c>
    </row>
    <row r="27" spans="1:33" s="189" customFormat="1" x14ac:dyDescent="0.3">
      <c r="A27" s="188" t="s">
        <v>584</v>
      </c>
      <c r="B27" s="188" t="s">
        <v>335</v>
      </c>
      <c r="C27" s="188" t="s">
        <v>585</v>
      </c>
      <c r="D27" s="188" t="s">
        <v>405</v>
      </c>
      <c r="E27" s="188" t="s">
        <v>419</v>
      </c>
      <c r="F27" s="188" t="s">
        <v>456</v>
      </c>
      <c r="G27" s="188" t="s">
        <v>139</v>
      </c>
      <c r="H27" s="188">
        <v>4</v>
      </c>
      <c r="I27" s="188" t="s">
        <v>20</v>
      </c>
      <c r="J27" s="188" t="s">
        <v>285</v>
      </c>
      <c r="K27" s="188" t="s">
        <v>289</v>
      </c>
      <c r="L27" s="188">
        <v>2.5</v>
      </c>
      <c r="M27" s="188">
        <v>1</v>
      </c>
      <c r="N27" s="188">
        <v>26</v>
      </c>
      <c r="O27" s="188">
        <v>16</v>
      </c>
      <c r="P27" s="188">
        <v>30</v>
      </c>
      <c r="Q27" s="188">
        <v>4.5999999999999996</v>
      </c>
      <c r="R27" s="188">
        <v>0.66</v>
      </c>
      <c r="S27" s="188">
        <v>5.7000000000000002E-2</v>
      </c>
      <c r="T27" s="188">
        <v>5.3</v>
      </c>
      <c r="U27" s="188">
        <v>5.9</v>
      </c>
      <c r="V27" s="188">
        <v>0.67</v>
      </c>
      <c r="W27" s="188">
        <v>10.8</v>
      </c>
      <c r="X27" s="188">
        <v>0.87</v>
      </c>
      <c r="Y27" s="188">
        <v>0.79</v>
      </c>
      <c r="Z27" s="188">
        <v>5.0999999999999997E-2</v>
      </c>
      <c r="AA27" s="188">
        <v>2.17</v>
      </c>
      <c r="AB27" s="188">
        <v>0.2</v>
      </c>
      <c r="AC27" s="188">
        <v>0.06</v>
      </c>
      <c r="AD27" s="188">
        <v>0.06</v>
      </c>
      <c r="AE27" s="188">
        <v>0.72</v>
      </c>
      <c r="AF27" s="188">
        <v>0.21</v>
      </c>
      <c r="AG27" s="188">
        <v>4.8</v>
      </c>
    </row>
    <row r="28" spans="1:33" x14ac:dyDescent="0.3">
      <c r="A28" s="181" t="s">
        <v>586</v>
      </c>
      <c r="B28" s="181" t="s">
        <v>335</v>
      </c>
      <c r="C28" s="181" t="s">
        <v>587</v>
      </c>
      <c r="D28" s="181" t="s">
        <v>405</v>
      </c>
      <c r="E28" s="181" t="s">
        <v>406</v>
      </c>
      <c r="F28" s="181" t="s">
        <v>465</v>
      </c>
      <c r="G28" s="181" t="s">
        <v>144</v>
      </c>
      <c r="H28" s="181">
        <v>1</v>
      </c>
      <c r="I28" s="181" t="s">
        <v>20</v>
      </c>
      <c r="J28" s="181" t="s">
        <v>285</v>
      </c>
      <c r="K28" s="181" t="s">
        <v>416</v>
      </c>
      <c r="L28" s="181">
        <v>2.5</v>
      </c>
      <c r="M28" s="181">
        <v>0.9</v>
      </c>
      <c r="N28" s="181">
        <v>10</v>
      </c>
      <c r="O28" s="181">
        <v>14</v>
      </c>
      <c r="P28" s="181">
        <v>0.95</v>
      </c>
      <c r="Q28" s="181">
        <v>19.399999999999999</v>
      </c>
      <c r="R28" s="181">
        <v>0.38</v>
      </c>
      <c r="S28" s="181">
        <v>5.8999999999999997E-2</v>
      </c>
      <c r="T28" s="181">
        <v>5.2</v>
      </c>
      <c r="U28" s="181">
        <v>5.9</v>
      </c>
      <c r="V28" s="181">
        <v>0.57999999999999996</v>
      </c>
      <c r="W28" s="181">
        <v>18.100000000000001</v>
      </c>
      <c r="X28" s="181">
        <v>1.47</v>
      </c>
      <c r="Y28" s="181">
        <v>0.32</v>
      </c>
      <c r="Z28" s="181">
        <v>0.06</v>
      </c>
      <c r="AA28" s="181">
        <v>1.57</v>
      </c>
      <c r="AB28" s="181">
        <v>0.11</v>
      </c>
      <c r="AC28" s="181">
        <v>0.05</v>
      </c>
      <c r="AD28" s="181">
        <v>7.0000000000000007E-2</v>
      </c>
      <c r="AE28" s="181">
        <v>0.6</v>
      </c>
      <c r="AF28" s="181">
        <v>0.2</v>
      </c>
      <c r="AG28" s="181">
        <v>10.3</v>
      </c>
    </row>
    <row r="29" spans="1:33" x14ac:dyDescent="0.3">
      <c r="A29" s="181" t="s">
        <v>588</v>
      </c>
      <c r="B29" s="181" t="s">
        <v>335</v>
      </c>
      <c r="C29" s="181" t="s">
        <v>589</v>
      </c>
      <c r="D29" s="181" t="s">
        <v>405</v>
      </c>
      <c r="E29" s="181" t="s">
        <v>412</v>
      </c>
      <c r="F29" s="181" t="s">
        <v>465</v>
      </c>
      <c r="G29" s="181" t="s">
        <v>144</v>
      </c>
      <c r="H29" s="181">
        <v>2</v>
      </c>
      <c r="I29" s="181" t="s">
        <v>20</v>
      </c>
      <c r="J29" s="181" t="s">
        <v>339</v>
      </c>
      <c r="K29" s="181" t="s">
        <v>289</v>
      </c>
      <c r="L29" s="181">
        <v>2.5</v>
      </c>
      <c r="M29" s="181">
        <v>0.9</v>
      </c>
      <c r="N29" s="181">
        <v>8</v>
      </c>
      <c r="O29" s="181">
        <v>10</v>
      </c>
      <c r="P29" s="181">
        <v>0.95</v>
      </c>
      <c r="Q29" s="181">
        <v>83</v>
      </c>
      <c r="R29" s="181">
        <v>0.35</v>
      </c>
      <c r="S29" s="181">
        <v>0.122</v>
      </c>
      <c r="T29" s="181">
        <v>5.8</v>
      </c>
      <c r="U29" s="181">
        <v>6.1</v>
      </c>
      <c r="V29" s="181">
        <v>0.4</v>
      </c>
      <c r="W29" s="181">
        <v>4.5999999999999996</v>
      </c>
      <c r="X29" s="181">
        <v>0.69</v>
      </c>
      <c r="Y29" s="181">
        <v>0.21</v>
      </c>
      <c r="Z29" s="181">
        <v>2.9000000000000001E-2</v>
      </c>
      <c r="AA29" s="181">
        <v>1.49</v>
      </c>
      <c r="AB29" s="181">
        <v>7.0000000000000007E-2</v>
      </c>
      <c r="AC29" s="181">
        <v>0.03</v>
      </c>
      <c r="AD29" s="181">
        <v>0.02</v>
      </c>
      <c r="AE29" s="181">
        <v>0.4</v>
      </c>
      <c r="AF29" s="181">
        <v>0.15</v>
      </c>
      <c r="AG29" s="181">
        <v>8</v>
      </c>
    </row>
    <row r="30" spans="1:33" x14ac:dyDescent="0.3">
      <c r="A30" s="181" t="s">
        <v>590</v>
      </c>
      <c r="B30" s="215">
        <v>45436</v>
      </c>
      <c r="C30" s="181" t="s">
        <v>591</v>
      </c>
      <c r="D30" s="181" t="s">
        <v>405</v>
      </c>
      <c r="E30" s="181" t="s">
        <v>415</v>
      </c>
      <c r="F30" s="181" t="s">
        <v>465</v>
      </c>
      <c r="G30" s="181" t="s">
        <v>144</v>
      </c>
      <c r="H30" s="181">
        <v>3</v>
      </c>
      <c r="I30" s="181" t="s">
        <v>20</v>
      </c>
      <c r="J30" s="181" t="s">
        <v>285</v>
      </c>
      <c r="K30" s="181" t="s">
        <v>416</v>
      </c>
      <c r="L30" s="181">
        <v>2.5</v>
      </c>
      <c r="M30" s="181">
        <v>0.9</v>
      </c>
      <c r="N30" s="181">
        <v>12</v>
      </c>
      <c r="O30" s="181">
        <v>10</v>
      </c>
      <c r="P30" s="181">
        <v>0.95</v>
      </c>
      <c r="Q30" s="181">
        <v>16.2</v>
      </c>
      <c r="R30" s="181">
        <v>0.36</v>
      </c>
      <c r="S30" s="181">
        <v>5.0999999999999997E-2</v>
      </c>
      <c r="T30" s="181">
        <v>5.5</v>
      </c>
      <c r="U30" s="181">
        <v>6.2</v>
      </c>
      <c r="V30" s="181">
        <v>0.42</v>
      </c>
      <c r="W30" s="181">
        <v>6.1</v>
      </c>
      <c r="X30" s="181">
        <v>0.81</v>
      </c>
      <c r="Y30" s="181">
        <v>0.32</v>
      </c>
      <c r="Z30" s="181">
        <v>5.3999999999999999E-2</v>
      </c>
      <c r="AA30" s="181">
        <v>1.3</v>
      </c>
      <c r="AB30" s="181">
        <v>7.0000000000000007E-2</v>
      </c>
      <c r="AC30" s="181">
        <v>0.04</v>
      </c>
      <c r="AD30" s="181">
        <v>0.03</v>
      </c>
      <c r="AE30" s="181">
        <v>0.46</v>
      </c>
      <c r="AF30" s="181">
        <v>0.16</v>
      </c>
      <c r="AG30" s="181">
        <v>6</v>
      </c>
    </row>
    <row r="31" spans="1:33" s="189" customFormat="1" x14ac:dyDescent="0.3">
      <c r="A31" s="188" t="s">
        <v>592</v>
      </c>
      <c r="B31" s="188" t="s">
        <v>335</v>
      </c>
      <c r="C31" s="188" t="s">
        <v>593</v>
      </c>
      <c r="D31" s="188" t="s">
        <v>405</v>
      </c>
      <c r="E31" s="188" t="s">
        <v>419</v>
      </c>
      <c r="F31" s="188" t="s">
        <v>465</v>
      </c>
      <c r="G31" s="188" t="s">
        <v>144</v>
      </c>
      <c r="H31" s="188">
        <v>4</v>
      </c>
      <c r="I31" s="188" t="s">
        <v>20</v>
      </c>
      <c r="J31" s="188" t="s">
        <v>285</v>
      </c>
      <c r="K31" s="188" t="s">
        <v>289</v>
      </c>
      <c r="L31" s="188">
        <v>2.5</v>
      </c>
      <c r="M31" s="188">
        <v>1</v>
      </c>
      <c r="N31" s="188">
        <v>14</v>
      </c>
      <c r="O31" s="188">
        <v>8</v>
      </c>
      <c r="P31" s="188">
        <v>0.95</v>
      </c>
      <c r="Q31" s="188">
        <v>21.8</v>
      </c>
      <c r="R31" s="188">
        <v>0.45</v>
      </c>
      <c r="S31" s="188">
        <v>6.0999999999999999E-2</v>
      </c>
      <c r="T31" s="188">
        <v>5.6</v>
      </c>
      <c r="U31" s="188">
        <v>6.2</v>
      </c>
      <c r="V31" s="188">
        <v>0.48</v>
      </c>
      <c r="W31" s="188">
        <v>8.1</v>
      </c>
      <c r="X31" s="188">
        <v>1.17</v>
      </c>
      <c r="Y31" s="188">
        <v>0.5</v>
      </c>
      <c r="Z31" s="188">
        <v>7.0999999999999994E-2</v>
      </c>
      <c r="AA31" s="188">
        <v>1.27</v>
      </c>
      <c r="AB31" s="188">
        <v>7.0000000000000007E-2</v>
      </c>
      <c r="AC31" s="188">
        <v>0.02</v>
      </c>
      <c r="AD31" s="188">
        <v>0.03</v>
      </c>
      <c r="AE31" s="188">
        <v>0.56999999999999995</v>
      </c>
      <c r="AF31" s="188">
        <v>0.2</v>
      </c>
      <c r="AG31" s="188">
        <v>6.8</v>
      </c>
    </row>
    <row r="32" spans="1:33" x14ac:dyDescent="0.3">
      <c r="A32" s="181" t="s">
        <v>594</v>
      </c>
      <c r="B32" s="181" t="s">
        <v>335</v>
      </c>
      <c r="C32" s="181" t="s">
        <v>595</v>
      </c>
      <c r="D32" s="181" t="s">
        <v>405</v>
      </c>
      <c r="E32" s="181" t="s">
        <v>406</v>
      </c>
      <c r="F32" s="181" t="s">
        <v>474</v>
      </c>
      <c r="G32" s="181" t="s">
        <v>149</v>
      </c>
      <c r="H32" s="181">
        <v>1</v>
      </c>
      <c r="I32" s="181" t="s">
        <v>20</v>
      </c>
      <c r="J32" s="181" t="s">
        <v>339</v>
      </c>
      <c r="K32" s="181" t="s">
        <v>384</v>
      </c>
      <c r="L32" s="181">
        <v>2.5</v>
      </c>
      <c r="M32" s="181">
        <v>1</v>
      </c>
      <c r="N32" s="181">
        <v>12</v>
      </c>
      <c r="O32" s="181">
        <v>14</v>
      </c>
      <c r="P32" s="181">
        <v>27</v>
      </c>
      <c r="Q32" s="181">
        <v>5.7</v>
      </c>
      <c r="R32" s="181">
        <v>0.56000000000000005</v>
      </c>
      <c r="S32" s="181">
        <v>3.5000000000000003E-2</v>
      </c>
      <c r="T32" s="181">
        <v>5</v>
      </c>
      <c r="U32" s="181">
        <v>5.9</v>
      </c>
      <c r="V32" s="181">
        <v>0.43</v>
      </c>
      <c r="W32" s="181">
        <v>14.5</v>
      </c>
      <c r="X32" s="181">
        <v>0.54</v>
      </c>
      <c r="Y32" s="181">
        <v>0.46</v>
      </c>
      <c r="Z32" s="181">
        <v>0.09</v>
      </c>
      <c r="AA32" s="181">
        <v>1.1499999999999999</v>
      </c>
      <c r="AB32" s="181">
        <v>0.15</v>
      </c>
      <c r="AC32" s="181">
        <v>0.05</v>
      </c>
      <c r="AD32" s="181">
        <v>0.04</v>
      </c>
      <c r="AE32" s="181">
        <v>0.68</v>
      </c>
      <c r="AF32" s="181">
        <v>0.19</v>
      </c>
      <c r="AG32" s="181">
        <v>13.6</v>
      </c>
    </row>
    <row r="33" spans="1:33" x14ac:dyDescent="0.3">
      <c r="A33" s="181" t="s">
        <v>596</v>
      </c>
      <c r="B33" s="181" t="s">
        <v>335</v>
      </c>
      <c r="C33" s="181" t="s">
        <v>597</v>
      </c>
      <c r="D33" s="181" t="s">
        <v>405</v>
      </c>
      <c r="E33" s="181" t="s">
        <v>412</v>
      </c>
      <c r="F33" s="181" t="s">
        <v>474</v>
      </c>
      <c r="G33" s="181" t="s">
        <v>149</v>
      </c>
      <c r="H33" s="181">
        <v>2</v>
      </c>
      <c r="I33" s="181" t="s">
        <v>20</v>
      </c>
      <c r="J33" s="181" t="s">
        <v>288</v>
      </c>
      <c r="K33" s="181" t="s">
        <v>416</v>
      </c>
      <c r="L33" s="181">
        <v>2.5</v>
      </c>
      <c r="M33" s="181">
        <v>0.9</v>
      </c>
      <c r="N33" s="181">
        <v>9</v>
      </c>
      <c r="O33" s="181">
        <v>11</v>
      </c>
      <c r="P33" s="181">
        <v>0.95</v>
      </c>
      <c r="Q33" s="181">
        <v>2.1</v>
      </c>
      <c r="R33" s="181">
        <v>0.34</v>
      </c>
      <c r="S33" s="181">
        <v>2.4E-2</v>
      </c>
      <c r="T33" s="181">
        <v>5.5</v>
      </c>
      <c r="U33" s="181">
        <v>6.2</v>
      </c>
      <c r="V33" s="181">
        <v>0.44</v>
      </c>
      <c r="W33" s="181">
        <v>4.4000000000000004</v>
      </c>
      <c r="X33" s="181">
        <v>0.28000000000000003</v>
      </c>
      <c r="Y33" s="181">
        <v>0.33</v>
      </c>
      <c r="Z33" s="181">
        <v>5.3999999999999999E-2</v>
      </c>
      <c r="AA33" s="181">
        <v>0.91</v>
      </c>
      <c r="AB33" s="181">
        <v>7.0000000000000007E-2</v>
      </c>
      <c r="AC33" s="181">
        <v>0.02</v>
      </c>
      <c r="AD33" s="181">
        <v>0.02</v>
      </c>
      <c r="AE33" s="181">
        <v>0.36</v>
      </c>
      <c r="AF33" s="181">
        <v>0.1</v>
      </c>
      <c r="AG33" s="181">
        <v>8.8000000000000007</v>
      </c>
    </row>
    <row r="34" spans="1:33" x14ac:dyDescent="0.3">
      <c r="A34" s="181" t="s">
        <v>598</v>
      </c>
      <c r="B34" s="181" t="s">
        <v>335</v>
      </c>
      <c r="C34" s="181" t="s">
        <v>599</v>
      </c>
      <c r="D34" s="181" t="s">
        <v>405</v>
      </c>
      <c r="E34" s="181" t="s">
        <v>415</v>
      </c>
      <c r="F34" s="181" t="s">
        <v>474</v>
      </c>
      <c r="G34" s="181" t="s">
        <v>149</v>
      </c>
      <c r="H34" s="181">
        <v>3</v>
      </c>
      <c r="I34" s="181" t="s">
        <v>20</v>
      </c>
      <c r="J34" s="181" t="s">
        <v>288</v>
      </c>
      <c r="K34" s="181" t="s">
        <v>289</v>
      </c>
      <c r="L34" s="181">
        <v>2.5</v>
      </c>
      <c r="M34" s="181">
        <v>1</v>
      </c>
      <c r="N34" s="181">
        <v>15</v>
      </c>
      <c r="O34" s="181">
        <v>9</v>
      </c>
      <c r="P34" s="181">
        <v>16</v>
      </c>
      <c r="Q34" s="181">
        <v>2.4</v>
      </c>
      <c r="R34" s="181">
        <v>0.41</v>
      </c>
      <c r="S34" s="181">
        <v>3.2000000000000001E-2</v>
      </c>
      <c r="T34" s="181">
        <v>5.3</v>
      </c>
      <c r="U34" s="181">
        <v>6.2</v>
      </c>
      <c r="V34" s="181">
        <v>0.5</v>
      </c>
      <c r="W34" s="181">
        <v>5.6</v>
      </c>
      <c r="X34" s="181">
        <v>0.54</v>
      </c>
      <c r="Y34" s="181">
        <v>0.48</v>
      </c>
      <c r="Z34" s="181">
        <v>4.5999999999999999E-2</v>
      </c>
      <c r="AA34" s="181">
        <v>1.44</v>
      </c>
      <c r="AB34" s="181">
        <v>0.13</v>
      </c>
      <c r="AC34" s="181">
        <v>0.04</v>
      </c>
      <c r="AD34" s="181">
        <v>0.02</v>
      </c>
      <c r="AE34" s="181">
        <v>0.36</v>
      </c>
      <c r="AF34" s="181">
        <v>0.18</v>
      </c>
      <c r="AG34" s="181">
        <v>4.0999999999999996</v>
      </c>
    </row>
    <row r="35" spans="1:33" s="189" customFormat="1" x14ac:dyDescent="0.3">
      <c r="A35" s="188" t="s">
        <v>600</v>
      </c>
      <c r="B35" s="188" t="s">
        <v>335</v>
      </c>
      <c r="C35" s="188" t="s">
        <v>601</v>
      </c>
      <c r="D35" s="188" t="s">
        <v>405</v>
      </c>
      <c r="E35" s="188" t="s">
        <v>419</v>
      </c>
      <c r="F35" s="188" t="s">
        <v>474</v>
      </c>
      <c r="G35" s="188" t="s">
        <v>149</v>
      </c>
      <c r="H35" s="188">
        <v>4</v>
      </c>
      <c r="I35" s="188" t="s">
        <v>20</v>
      </c>
      <c r="J35" s="188" t="s">
        <v>285</v>
      </c>
      <c r="K35" s="188" t="s">
        <v>416</v>
      </c>
      <c r="L35" s="188">
        <v>2.5</v>
      </c>
      <c r="M35" s="188">
        <v>1</v>
      </c>
      <c r="N35" s="188">
        <v>9</v>
      </c>
      <c r="O35" s="188">
        <v>14</v>
      </c>
      <c r="P35" s="188">
        <v>0.95</v>
      </c>
      <c r="Q35" s="188">
        <v>2.8</v>
      </c>
      <c r="R35" s="188">
        <v>0.59</v>
      </c>
      <c r="S35" s="188">
        <v>0.04</v>
      </c>
      <c r="T35" s="188">
        <v>5.4</v>
      </c>
      <c r="U35" s="188">
        <v>6.1</v>
      </c>
      <c r="V35" s="188">
        <v>0.52</v>
      </c>
      <c r="W35" s="188">
        <v>9.5</v>
      </c>
      <c r="X35" s="188">
        <v>0.65</v>
      </c>
      <c r="Y35" s="188">
        <v>0.49</v>
      </c>
      <c r="Z35" s="188">
        <v>4.1000000000000002E-2</v>
      </c>
      <c r="AA35" s="188">
        <v>1.5</v>
      </c>
      <c r="AB35" s="188">
        <v>0.14000000000000001</v>
      </c>
      <c r="AC35" s="188">
        <v>0.03</v>
      </c>
      <c r="AD35" s="188">
        <v>0.03</v>
      </c>
      <c r="AE35" s="188">
        <v>0.56999999999999995</v>
      </c>
      <c r="AF35" s="188">
        <v>0.18</v>
      </c>
      <c r="AG35" s="188">
        <v>6.3</v>
      </c>
    </row>
    <row r="36" spans="1:33" x14ac:dyDescent="0.3">
      <c r="A36" s="181" t="s">
        <v>602</v>
      </c>
      <c r="B36" s="181" t="s">
        <v>335</v>
      </c>
      <c r="C36" s="181" t="s">
        <v>603</v>
      </c>
      <c r="D36" s="181" t="s">
        <v>405</v>
      </c>
      <c r="E36" s="181" t="s">
        <v>406</v>
      </c>
      <c r="F36" s="181" t="s">
        <v>483</v>
      </c>
      <c r="G36" s="181" t="s">
        <v>159</v>
      </c>
      <c r="H36" s="181">
        <v>1</v>
      </c>
      <c r="I36" s="181" t="s">
        <v>20</v>
      </c>
      <c r="J36" s="181" t="s">
        <v>339</v>
      </c>
      <c r="K36" s="181" t="s">
        <v>384</v>
      </c>
      <c r="L36" s="181">
        <v>2.5</v>
      </c>
      <c r="M36" s="181">
        <v>0.9</v>
      </c>
      <c r="N36" s="181">
        <v>12</v>
      </c>
      <c r="O36" s="181">
        <v>13</v>
      </c>
      <c r="P36" s="181">
        <v>31</v>
      </c>
      <c r="Q36" s="181">
        <v>4.9000000000000004</v>
      </c>
      <c r="R36" s="181">
        <v>0.57999999999999996</v>
      </c>
      <c r="S36" s="181">
        <v>4.1000000000000002E-2</v>
      </c>
      <c r="T36" s="181">
        <v>5.3</v>
      </c>
      <c r="U36" s="181">
        <v>6.1</v>
      </c>
      <c r="V36" s="181">
        <v>0.52</v>
      </c>
      <c r="W36" s="181">
        <v>8.8000000000000007</v>
      </c>
      <c r="X36" s="181">
        <v>0.59</v>
      </c>
      <c r="Y36" s="181">
        <v>0.6</v>
      </c>
      <c r="Z36" s="181">
        <v>4.2000000000000003E-2</v>
      </c>
      <c r="AA36" s="181">
        <v>1.59</v>
      </c>
      <c r="AB36" s="181">
        <v>0.15</v>
      </c>
      <c r="AC36" s="181">
        <v>0.06</v>
      </c>
      <c r="AD36" s="181">
        <v>0.04</v>
      </c>
      <c r="AE36" s="181">
        <v>0.67</v>
      </c>
      <c r="AF36" s="181">
        <v>0.23</v>
      </c>
      <c r="AG36" s="181">
        <v>11.2</v>
      </c>
    </row>
    <row r="37" spans="1:33" x14ac:dyDescent="0.3">
      <c r="A37" s="181" t="s">
        <v>604</v>
      </c>
      <c r="B37" s="181" t="s">
        <v>335</v>
      </c>
      <c r="C37" s="181" t="s">
        <v>605</v>
      </c>
      <c r="D37" s="181" t="s">
        <v>405</v>
      </c>
      <c r="E37" s="181" t="s">
        <v>412</v>
      </c>
      <c r="F37" s="181" t="s">
        <v>483</v>
      </c>
      <c r="G37" s="181" t="s">
        <v>159</v>
      </c>
      <c r="H37" s="181">
        <v>2</v>
      </c>
      <c r="I37" s="181" t="s">
        <v>20</v>
      </c>
      <c r="J37" s="181" t="s">
        <v>288</v>
      </c>
      <c r="K37" s="181" t="s">
        <v>289</v>
      </c>
      <c r="L37" s="181">
        <v>2.5</v>
      </c>
      <c r="M37" s="181">
        <v>0.9</v>
      </c>
      <c r="N37" s="181">
        <v>8</v>
      </c>
      <c r="O37" s="181">
        <v>10</v>
      </c>
      <c r="P37" s="181">
        <v>30</v>
      </c>
      <c r="Q37" s="181">
        <v>2.4</v>
      </c>
      <c r="R37" s="181">
        <v>0.28000000000000003</v>
      </c>
      <c r="S37" s="181">
        <v>2.7E-2</v>
      </c>
      <c r="T37" s="181">
        <v>5.5</v>
      </c>
      <c r="U37" s="181">
        <v>6.2</v>
      </c>
      <c r="V37" s="181">
        <v>0.4</v>
      </c>
      <c r="W37" s="181">
        <v>6</v>
      </c>
      <c r="X37" s="181">
        <v>0.31</v>
      </c>
      <c r="Y37" s="181">
        <v>0.38</v>
      </c>
      <c r="Z37" s="181">
        <v>2.5000000000000001E-2</v>
      </c>
      <c r="AA37" s="181">
        <v>1.1499999999999999</v>
      </c>
      <c r="AB37" s="181">
        <v>0.1</v>
      </c>
      <c r="AC37" s="181">
        <v>0.05</v>
      </c>
      <c r="AD37" s="181">
        <v>0.01</v>
      </c>
      <c r="AE37" s="181">
        <v>0.43</v>
      </c>
      <c r="AF37" s="181">
        <v>0.14000000000000001</v>
      </c>
      <c r="AG37" s="181">
        <v>4.9000000000000004</v>
      </c>
    </row>
    <row r="38" spans="1:33" x14ac:dyDescent="0.3">
      <c r="A38" s="181" t="s">
        <v>606</v>
      </c>
      <c r="B38" s="181" t="s">
        <v>335</v>
      </c>
      <c r="C38" s="181" t="s">
        <v>607</v>
      </c>
      <c r="D38" s="181" t="s">
        <v>405</v>
      </c>
      <c r="E38" s="181" t="s">
        <v>415</v>
      </c>
      <c r="F38" s="181" t="s">
        <v>483</v>
      </c>
      <c r="G38" s="181" t="s">
        <v>159</v>
      </c>
      <c r="H38" s="181">
        <v>3</v>
      </c>
      <c r="I38" s="181" t="s">
        <v>20</v>
      </c>
      <c r="J38" s="181" t="s">
        <v>339</v>
      </c>
      <c r="K38" s="181" t="s">
        <v>289</v>
      </c>
      <c r="L38" s="181">
        <v>2.5</v>
      </c>
      <c r="M38" s="181">
        <v>1</v>
      </c>
      <c r="N38" s="181">
        <v>13</v>
      </c>
      <c r="O38" s="181">
        <v>12</v>
      </c>
      <c r="P38" s="181">
        <v>31</v>
      </c>
      <c r="Q38" s="181">
        <v>2.9</v>
      </c>
      <c r="R38" s="181">
        <v>0.31</v>
      </c>
      <c r="S38" s="181">
        <v>3.2000000000000001E-2</v>
      </c>
      <c r="T38" s="181">
        <v>5.4</v>
      </c>
      <c r="U38" s="181">
        <v>6.2</v>
      </c>
      <c r="V38" s="181">
        <v>0.39</v>
      </c>
      <c r="W38" s="181">
        <v>5</v>
      </c>
      <c r="X38" s="181">
        <v>0.45</v>
      </c>
      <c r="Y38" s="181">
        <v>0.41</v>
      </c>
      <c r="Z38" s="181">
        <v>3.2000000000000001E-2</v>
      </c>
      <c r="AA38" s="181">
        <v>1.0900000000000001</v>
      </c>
      <c r="AB38" s="181">
        <v>0.12</v>
      </c>
      <c r="AC38" s="181">
        <v>0.04</v>
      </c>
      <c r="AD38" s="181">
        <v>0.02</v>
      </c>
      <c r="AE38" s="181">
        <v>0.56999999999999995</v>
      </c>
      <c r="AF38" s="181">
        <v>0.11</v>
      </c>
      <c r="AG38" s="181">
        <v>4.3</v>
      </c>
    </row>
    <row r="39" spans="1:33" s="189" customFormat="1" x14ac:dyDescent="0.3">
      <c r="A39" s="188" t="s">
        <v>608</v>
      </c>
      <c r="B39" s="188" t="s">
        <v>335</v>
      </c>
      <c r="C39" s="188" t="s">
        <v>609</v>
      </c>
      <c r="D39" s="188" t="s">
        <v>405</v>
      </c>
      <c r="E39" s="188" t="s">
        <v>419</v>
      </c>
      <c r="F39" s="188" t="s">
        <v>483</v>
      </c>
      <c r="G39" s="188" t="s">
        <v>159</v>
      </c>
      <c r="H39" s="188">
        <v>4</v>
      </c>
      <c r="I39" s="188" t="s">
        <v>20</v>
      </c>
      <c r="J39" s="188" t="s">
        <v>285</v>
      </c>
      <c r="K39" s="188" t="s">
        <v>289</v>
      </c>
      <c r="L39" s="188">
        <v>3</v>
      </c>
      <c r="M39" s="188">
        <v>0.9</v>
      </c>
      <c r="N39" s="188">
        <v>19</v>
      </c>
      <c r="O39" s="188">
        <v>8</v>
      </c>
      <c r="P39" s="188">
        <v>0.95</v>
      </c>
      <c r="Q39" s="188">
        <v>4.0999999999999996</v>
      </c>
      <c r="R39" s="188">
        <v>0.53</v>
      </c>
      <c r="S39" s="188">
        <v>5.1999999999999998E-2</v>
      </c>
      <c r="T39" s="188">
        <v>5.2</v>
      </c>
      <c r="U39" s="188">
        <v>5.9</v>
      </c>
      <c r="V39" s="188">
        <v>0.44</v>
      </c>
      <c r="W39" s="188">
        <v>9.1999999999999993</v>
      </c>
      <c r="X39" s="188">
        <v>0.69</v>
      </c>
      <c r="Y39" s="188">
        <v>0.5</v>
      </c>
      <c r="Z39" s="188">
        <v>4.1000000000000002E-2</v>
      </c>
      <c r="AA39" s="188">
        <v>1.73</v>
      </c>
      <c r="AB39" s="188">
        <v>0.17</v>
      </c>
      <c r="AC39" s="188">
        <v>0.03</v>
      </c>
      <c r="AD39" s="188">
        <v>0.04</v>
      </c>
      <c r="AE39" s="188">
        <v>0.92</v>
      </c>
      <c r="AF39" s="188">
        <v>0.22</v>
      </c>
      <c r="AG39" s="188">
        <v>6.6</v>
      </c>
    </row>
    <row r="40" spans="1:33" x14ac:dyDescent="0.3">
      <c r="A40" s="181" t="s">
        <v>610</v>
      </c>
      <c r="B40" s="181" t="s">
        <v>335</v>
      </c>
      <c r="C40" s="181" t="s">
        <v>611</v>
      </c>
      <c r="D40" s="181" t="s">
        <v>405</v>
      </c>
      <c r="E40" s="181" t="s">
        <v>406</v>
      </c>
      <c r="F40" s="181" t="s">
        <v>492</v>
      </c>
      <c r="G40" s="181" t="s">
        <v>164</v>
      </c>
      <c r="H40" s="181">
        <v>1</v>
      </c>
      <c r="I40" s="181" t="s">
        <v>20</v>
      </c>
      <c r="J40" s="181" t="s">
        <v>339</v>
      </c>
      <c r="K40" s="181" t="s">
        <v>289</v>
      </c>
      <c r="L40" s="181">
        <v>2.5</v>
      </c>
      <c r="M40" s="181">
        <v>0.9</v>
      </c>
      <c r="N40" s="181">
        <v>8</v>
      </c>
      <c r="O40" s="181">
        <v>17</v>
      </c>
      <c r="P40" s="181">
        <v>25</v>
      </c>
      <c r="Q40" s="181">
        <v>7.6</v>
      </c>
      <c r="R40" s="181">
        <v>0.42</v>
      </c>
      <c r="S40" s="181">
        <v>3.4000000000000002E-2</v>
      </c>
      <c r="T40" s="181">
        <v>4.8</v>
      </c>
      <c r="U40" s="181">
        <v>5.6</v>
      </c>
      <c r="V40" s="181">
        <v>0.42</v>
      </c>
      <c r="W40" s="181">
        <v>14.6</v>
      </c>
      <c r="X40" s="181">
        <v>0.38</v>
      </c>
      <c r="Y40" s="181">
        <v>0.25</v>
      </c>
      <c r="Z40" s="181">
        <v>8.7999999999999995E-2</v>
      </c>
      <c r="AA40" s="181">
        <v>1.22</v>
      </c>
      <c r="AB40" s="181">
        <v>0.17</v>
      </c>
      <c r="AC40" s="181">
        <v>0.06</v>
      </c>
      <c r="AD40" s="181">
        <v>0.04</v>
      </c>
      <c r="AE40" s="181">
        <v>1.39</v>
      </c>
      <c r="AF40" s="181">
        <v>0.19</v>
      </c>
      <c r="AG40" s="181">
        <v>11.4</v>
      </c>
    </row>
    <row r="41" spans="1:33" x14ac:dyDescent="0.3">
      <c r="A41" s="181" t="s">
        <v>612</v>
      </c>
      <c r="B41" s="181" t="s">
        <v>335</v>
      </c>
      <c r="C41" s="181" t="s">
        <v>613</v>
      </c>
      <c r="D41" s="181" t="s">
        <v>405</v>
      </c>
      <c r="E41" s="181" t="s">
        <v>412</v>
      </c>
      <c r="F41" s="181" t="s">
        <v>492</v>
      </c>
      <c r="G41" s="181" t="s">
        <v>164</v>
      </c>
      <c r="H41" s="181">
        <v>2</v>
      </c>
      <c r="I41" s="181" t="s">
        <v>20</v>
      </c>
      <c r="J41" s="181" t="s">
        <v>292</v>
      </c>
      <c r="K41" s="181" t="s">
        <v>416</v>
      </c>
      <c r="L41" s="181">
        <v>2.5</v>
      </c>
      <c r="M41" s="181">
        <v>0.9</v>
      </c>
      <c r="N41" s="181">
        <v>7</v>
      </c>
      <c r="O41" s="181">
        <v>10</v>
      </c>
      <c r="P41" s="181">
        <v>29</v>
      </c>
      <c r="Q41" s="181">
        <v>3.6</v>
      </c>
      <c r="R41" s="181">
        <v>0.26</v>
      </c>
      <c r="S41" s="181">
        <v>2.3E-2</v>
      </c>
      <c r="T41" s="181">
        <v>5.6</v>
      </c>
      <c r="U41" s="181">
        <v>6.3</v>
      </c>
      <c r="V41" s="181">
        <v>0.46</v>
      </c>
      <c r="W41" s="181">
        <v>5.5</v>
      </c>
      <c r="X41" s="181">
        <v>0.33</v>
      </c>
      <c r="Y41" s="181">
        <v>0.36</v>
      </c>
      <c r="Z41" s="181">
        <v>0.03</v>
      </c>
      <c r="AA41" s="181">
        <v>1.43</v>
      </c>
      <c r="AB41" s="181">
        <v>0.11</v>
      </c>
      <c r="AC41" s="181">
        <v>0.08</v>
      </c>
      <c r="AD41" s="181">
        <v>0.01</v>
      </c>
      <c r="AE41" s="181">
        <v>0.4</v>
      </c>
      <c r="AF41" s="181">
        <v>0.16</v>
      </c>
      <c r="AG41" s="181">
        <v>5.9</v>
      </c>
    </row>
    <row r="42" spans="1:33" x14ac:dyDescent="0.3">
      <c r="A42" s="181" t="s">
        <v>614</v>
      </c>
      <c r="B42" s="181" t="s">
        <v>335</v>
      </c>
      <c r="C42" s="181" t="s">
        <v>615</v>
      </c>
      <c r="D42" s="181" t="s">
        <v>405</v>
      </c>
      <c r="E42" s="181" t="s">
        <v>415</v>
      </c>
      <c r="F42" s="181" t="s">
        <v>492</v>
      </c>
      <c r="G42" s="181" t="s">
        <v>164</v>
      </c>
      <c r="H42" s="181">
        <v>3</v>
      </c>
      <c r="I42" s="181" t="s">
        <v>20</v>
      </c>
      <c r="J42" s="181" t="s">
        <v>292</v>
      </c>
      <c r="K42" s="181" t="s">
        <v>289</v>
      </c>
      <c r="L42" s="181">
        <v>2.5</v>
      </c>
      <c r="M42" s="181">
        <v>0.9</v>
      </c>
      <c r="N42" s="181">
        <v>12</v>
      </c>
      <c r="O42" s="181">
        <v>9</v>
      </c>
      <c r="P42" s="181">
        <v>21</v>
      </c>
      <c r="Q42" s="181">
        <v>4.3</v>
      </c>
      <c r="R42" s="181">
        <v>0.33</v>
      </c>
      <c r="S42" s="181">
        <v>3.3000000000000002E-2</v>
      </c>
      <c r="T42" s="181">
        <v>5.3</v>
      </c>
      <c r="U42" s="181">
        <v>6.1</v>
      </c>
      <c r="V42" s="181">
        <v>0.41</v>
      </c>
      <c r="W42" s="181">
        <v>4</v>
      </c>
      <c r="X42" s="181">
        <v>0.65</v>
      </c>
      <c r="Y42" s="181">
        <v>0.52</v>
      </c>
      <c r="Z42" s="181">
        <v>0.06</v>
      </c>
      <c r="AA42" s="181">
        <v>1.29</v>
      </c>
      <c r="AB42" s="181">
        <v>0.13</v>
      </c>
      <c r="AC42" s="181">
        <v>0.05</v>
      </c>
      <c r="AD42" s="181">
        <v>0.02</v>
      </c>
      <c r="AE42" s="181">
        <v>0.51</v>
      </c>
      <c r="AF42" s="181">
        <v>0.15</v>
      </c>
      <c r="AG42" s="181">
        <v>9.3000000000000007</v>
      </c>
    </row>
    <row r="43" spans="1:33" s="189" customFormat="1" x14ac:dyDescent="0.3">
      <c r="A43" s="188" t="s">
        <v>616</v>
      </c>
      <c r="B43" s="188" t="s">
        <v>335</v>
      </c>
      <c r="C43" s="188" t="s">
        <v>617</v>
      </c>
      <c r="D43" s="188" t="s">
        <v>405</v>
      </c>
      <c r="E43" s="188" t="s">
        <v>419</v>
      </c>
      <c r="F43" s="188" t="s">
        <v>492</v>
      </c>
      <c r="G43" s="188" t="s">
        <v>164</v>
      </c>
      <c r="H43" s="188">
        <v>4</v>
      </c>
      <c r="I43" s="188" t="s">
        <v>20</v>
      </c>
      <c r="J43" s="188" t="s">
        <v>285</v>
      </c>
      <c r="K43" s="188" t="s">
        <v>416</v>
      </c>
      <c r="L43" s="188">
        <v>2.5</v>
      </c>
      <c r="M43" s="188">
        <v>0.9</v>
      </c>
      <c r="N43" s="188">
        <v>13</v>
      </c>
      <c r="O43" s="188">
        <v>9</v>
      </c>
      <c r="P43" s="188">
        <v>0.95</v>
      </c>
      <c r="Q43" s="188">
        <v>3.8</v>
      </c>
      <c r="R43" s="188">
        <v>0.47</v>
      </c>
      <c r="S43" s="188">
        <v>0.04</v>
      </c>
      <c r="T43" s="188">
        <v>5.5</v>
      </c>
      <c r="U43" s="188">
        <v>6.1</v>
      </c>
      <c r="V43" s="188">
        <v>0.48</v>
      </c>
      <c r="W43" s="188">
        <v>8</v>
      </c>
      <c r="X43" s="188">
        <v>0.5</v>
      </c>
      <c r="Y43" s="188">
        <v>0.51</v>
      </c>
      <c r="Z43" s="188">
        <v>5.0999999999999997E-2</v>
      </c>
      <c r="AA43" s="188">
        <v>1.72</v>
      </c>
      <c r="AB43" s="188">
        <v>0.14000000000000001</v>
      </c>
      <c r="AC43" s="188">
        <v>0.03</v>
      </c>
      <c r="AD43" s="188">
        <v>0.04</v>
      </c>
      <c r="AE43" s="188">
        <v>0.62</v>
      </c>
      <c r="AF43" s="188">
        <v>0.23</v>
      </c>
      <c r="AG43" s="188">
        <v>12.1</v>
      </c>
    </row>
    <row r="44" spans="1:33" x14ac:dyDescent="0.3">
      <c r="A44" s="181" t="s">
        <v>618</v>
      </c>
      <c r="B44" s="181" t="s">
        <v>335</v>
      </c>
      <c r="C44" s="181" t="s">
        <v>619</v>
      </c>
      <c r="D44" s="181" t="s">
        <v>405</v>
      </c>
      <c r="E44" s="181" t="s">
        <v>406</v>
      </c>
      <c r="F44" s="181" t="s">
        <v>501</v>
      </c>
      <c r="G44" s="181" t="s">
        <v>169</v>
      </c>
      <c r="H44" s="181">
        <v>1</v>
      </c>
      <c r="I44" s="181" t="s">
        <v>20</v>
      </c>
      <c r="J44" s="181" t="s">
        <v>285</v>
      </c>
      <c r="K44" s="181" t="s">
        <v>289</v>
      </c>
      <c r="L44" s="181">
        <v>2.5</v>
      </c>
      <c r="M44" s="181">
        <v>0.9</v>
      </c>
      <c r="N44" s="181">
        <v>9</v>
      </c>
      <c r="O44" s="181">
        <v>11</v>
      </c>
      <c r="P44" s="181">
        <v>28</v>
      </c>
      <c r="Q44" s="181">
        <v>5.7</v>
      </c>
      <c r="R44" s="181">
        <v>0.48</v>
      </c>
      <c r="S44" s="181">
        <v>3.5000000000000003E-2</v>
      </c>
      <c r="T44" s="181">
        <v>5.5</v>
      </c>
      <c r="U44" s="181">
        <v>6.3</v>
      </c>
      <c r="V44" s="181">
        <v>0.5</v>
      </c>
      <c r="W44" s="181">
        <v>10.7</v>
      </c>
      <c r="X44" s="181">
        <v>0.52</v>
      </c>
      <c r="Y44" s="181">
        <v>1.07</v>
      </c>
      <c r="Z44" s="181">
        <v>3.4000000000000002E-2</v>
      </c>
      <c r="AA44" s="181">
        <v>1.52</v>
      </c>
      <c r="AB44" s="181">
        <v>0.22</v>
      </c>
      <c r="AC44" s="181">
        <v>0.06</v>
      </c>
      <c r="AD44" s="181">
        <v>0.03</v>
      </c>
      <c r="AE44" s="181">
        <v>0.28999999999999998</v>
      </c>
      <c r="AF44" s="181">
        <v>0.26</v>
      </c>
      <c r="AG44" s="181">
        <v>9.6999999999999993</v>
      </c>
    </row>
    <row r="45" spans="1:33" x14ac:dyDescent="0.3">
      <c r="A45" s="181" t="s">
        <v>620</v>
      </c>
      <c r="B45" s="181" t="s">
        <v>335</v>
      </c>
      <c r="C45" s="181" t="s">
        <v>621</v>
      </c>
      <c r="D45" s="181" t="s">
        <v>405</v>
      </c>
      <c r="E45" s="181" t="s">
        <v>412</v>
      </c>
      <c r="F45" s="181" t="s">
        <v>501</v>
      </c>
      <c r="G45" s="181" t="s">
        <v>169</v>
      </c>
      <c r="H45" s="181">
        <v>2</v>
      </c>
      <c r="I45" s="181" t="s">
        <v>20</v>
      </c>
      <c r="J45" s="181" t="s">
        <v>288</v>
      </c>
      <c r="K45" s="181" t="s">
        <v>416</v>
      </c>
      <c r="L45" s="181">
        <v>2.5</v>
      </c>
      <c r="M45" s="181">
        <v>0.9</v>
      </c>
      <c r="N45" s="181">
        <v>6</v>
      </c>
      <c r="O45" s="181">
        <v>14</v>
      </c>
      <c r="P45" s="181">
        <v>26</v>
      </c>
      <c r="Q45" s="181">
        <v>2.7</v>
      </c>
      <c r="R45" s="181">
        <v>0.33</v>
      </c>
      <c r="S45" s="181">
        <v>2.1000000000000001E-2</v>
      </c>
      <c r="T45" s="181">
        <v>5.4</v>
      </c>
      <c r="U45" s="181">
        <v>6.3</v>
      </c>
      <c r="V45" s="181">
        <v>0.31</v>
      </c>
      <c r="W45" s="181">
        <v>7.4</v>
      </c>
      <c r="X45" s="181">
        <v>0.28999999999999998</v>
      </c>
      <c r="Y45" s="181">
        <v>0.33</v>
      </c>
      <c r="Z45" s="181">
        <v>4.2000000000000003E-2</v>
      </c>
      <c r="AA45" s="181">
        <v>0.98</v>
      </c>
      <c r="AB45" s="181">
        <v>0.12</v>
      </c>
      <c r="AC45" s="181">
        <v>0.06</v>
      </c>
      <c r="AD45" s="181">
        <v>0.02</v>
      </c>
      <c r="AE45" s="181">
        <v>0.54</v>
      </c>
      <c r="AF45" s="181">
        <v>0.16</v>
      </c>
      <c r="AG45" s="181">
        <v>5.7</v>
      </c>
    </row>
    <row r="46" spans="1:33" x14ac:dyDescent="0.3">
      <c r="A46" s="181" t="s">
        <v>622</v>
      </c>
      <c r="B46" s="181" t="s">
        <v>335</v>
      </c>
      <c r="C46" s="181" t="s">
        <v>623</v>
      </c>
      <c r="D46" s="181" t="s">
        <v>405</v>
      </c>
      <c r="E46" s="181" t="s">
        <v>415</v>
      </c>
      <c r="F46" s="181" t="s">
        <v>501</v>
      </c>
      <c r="G46" s="181" t="s">
        <v>169</v>
      </c>
      <c r="H46" s="181">
        <v>3</v>
      </c>
      <c r="I46" s="181" t="s">
        <v>20</v>
      </c>
      <c r="J46" s="181" t="s">
        <v>285</v>
      </c>
      <c r="K46" s="181" t="s">
        <v>416</v>
      </c>
      <c r="L46" s="181">
        <v>2.5</v>
      </c>
      <c r="M46" s="181">
        <v>0.9</v>
      </c>
      <c r="N46" s="181">
        <v>15</v>
      </c>
      <c r="O46" s="181">
        <v>12</v>
      </c>
      <c r="P46" s="181">
        <v>25</v>
      </c>
      <c r="Q46" s="181">
        <v>4.5</v>
      </c>
      <c r="R46" s="181">
        <v>0.6</v>
      </c>
      <c r="S46" s="181">
        <v>4.2999999999999997E-2</v>
      </c>
      <c r="T46" s="181">
        <v>5.7</v>
      </c>
      <c r="U46" s="181">
        <v>6.4</v>
      </c>
      <c r="V46" s="181">
        <v>0.33</v>
      </c>
      <c r="W46" s="181">
        <v>6.2</v>
      </c>
      <c r="X46" s="181">
        <v>0.56999999999999995</v>
      </c>
      <c r="Y46" s="181">
        <v>0.56000000000000005</v>
      </c>
      <c r="Z46" s="181">
        <v>2.5000000000000001E-2</v>
      </c>
      <c r="AA46" s="181">
        <v>1.79</v>
      </c>
      <c r="AB46" s="181">
        <v>0.21</v>
      </c>
      <c r="AC46" s="181">
        <v>0.06</v>
      </c>
      <c r="AD46" s="181">
        <v>0.03</v>
      </c>
      <c r="AE46" s="181">
        <v>0.47</v>
      </c>
      <c r="AF46" s="181">
        <v>0.24</v>
      </c>
      <c r="AG46" s="181">
        <v>6</v>
      </c>
    </row>
    <row r="47" spans="1:33" s="189" customFormat="1" x14ac:dyDescent="0.3">
      <c r="A47" s="188" t="s">
        <v>624</v>
      </c>
      <c r="B47" s="188" t="s">
        <v>335</v>
      </c>
      <c r="C47" s="188" t="s">
        <v>625</v>
      </c>
      <c r="D47" s="188" t="s">
        <v>405</v>
      </c>
      <c r="E47" s="188" t="s">
        <v>419</v>
      </c>
      <c r="F47" s="188" t="s">
        <v>501</v>
      </c>
      <c r="G47" s="188" t="s">
        <v>169</v>
      </c>
      <c r="H47" s="188">
        <v>4</v>
      </c>
      <c r="I47" s="188" t="s">
        <v>20</v>
      </c>
      <c r="J47" s="188" t="s">
        <v>339</v>
      </c>
      <c r="K47" s="188" t="s">
        <v>289</v>
      </c>
      <c r="L47" s="188">
        <v>2.5</v>
      </c>
      <c r="M47" s="188">
        <v>0.9</v>
      </c>
      <c r="N47" s="188">
        <v>17</v>
      </c>
      <c r="O47" s="188">
        <v>12</v>
      </c>
      <c r="P47" s="188">
        <v>25</v>
      </c>
      <c r="Q47" s="188">
        <v>6.1</v>
      </c>
      <c r="R47" s="188">
        <v>0.48</v>
      </c>
      <c r="S47" s="188">
        <v>4.7E-2</v>
      </c>
      <c r="T47" s="188">
        <v>5.6</v>
      </c>
      <c r="U47" s="188">
        <v>6.4</v>
      </c>
      <c r="V47" s="188">
        <v>0.3</v>
      </c>
      <c r="W47" s="188">
        <v>7.7</v>
      </c>
      <c r="X47" s="188">
        <v>0.57999999999999996</v>
      </c>
      <c r="Y47" s="188">
        <v>0.52</v>
      </c>
      <c r="Z47" s="188">
        <v>0.04</v>
      </c>
      <c r="AA47" s="188">
        <v>1.49</v>
      </c>
      <c r="AB47" s="188">
        <v>0.18</v>
      </c>
      <c r="AC47" s="188">
        <v>0.06</v>
      </c>
      <c r="AD47" s="188">
        <v>0.05</v>
      </c>
      <c r="AE47" s="188">
        <v>0.47</v>
      </c>
      <c r="AF47" s="188">
        <v>0.21</v>
      </c>
      <c r="AG47" s="188">
        <v>6.3</v>
      </c>
    </row>
    <row r="48" spans="1:33" x14ac:dyDescent="0.3">
      <c r="A48" s="181" t="s">
        <v>626</v>
      </c>
      <c r="B48" s="181" t="s">
        <v>335</v>
      </c>
      <c r="C48" s="181" t="s">
        <v>627</v>
      </c>
      <c r="D48" s="181" t="s">
        <v>405</v>
      </c>
      <c r="E48" s="181" t="s">
        <v>406</v>
      </c>
      <c r="F48" s="181" t="s">
        <v>510</v>
      </c>
      <c r="G48" s="181" t="s">
        <v>174</v>
      </c>
      <c r="H48" s="181">
        <v>1</v>
      </c>
      <c r="I48" s="181" t="s">
        <v>20</v>
      </c>
      <c r="J48" s="181" t="s">
        <v>339</v>
      </c>
      <c r="K48" s="181" t="s">
        <v>416</v>
      </c>
      <c r="L48" s="181">
        <v>2.5</v>
      </c>
      <c r="M48" s="181">
        <v>0.9</v>
      </c>
      <c r="N48" s="181">
        <v>12</v>
      </c>
      <c r="O48" s="181">
        <v>17</v>
      </c>
      <c r="P48" s="181">
        <v>36</v>
      </c>
      <c r="Q48" s="181">
        <v>6.7</v>
      </c>
      <c r="R48" s="181">
        <v>0.5</v>
      </c>
      <c r="S48" s="181">
        <v>4.4999999999999998E-2</v>
      </c>
      <c r="T48" s="181">
        <v>5.3</v>
      </c>
      <c r="U48" s="181">
        <v>6</v>
      </c>
      <c r="V48" s="181">
        <v>0.33</v>
      </c>
      <c r="W48" s="181">
        <v>13.4</v>
      </c>
      <c r="X48" s="181">
        <v>0.5</v>
      </c>
      <c r="Y48" s="181">
        <v>0.43</v>
      </c>
      <c r="Z48" s="181">
        <v>5.8999999999999997E-2</v>
      </c>
      <c r="AA48" s="181">
        <v>1.33</v>
      </c>
      <c r="AB48" s="181">
        <v>0.19</v>
      </c>
      <c r="AC48" s="181">
        <v>7.0000000000000007E-2</v>
      </c>
      <c r="AD48" s="181">
        <v>0.04</v>
      </c>
      <c r="AE48" s="181">
        <v>0.67</v>
      </c>
      <c r="AF48" s="181">
        <v>0.25</v>
      </c>
      <c r="AG48" s="181">
        <v>11.7</v>
      </c>
    </row>
    <row r="49" spans="1:40" x14ac:dyDescent="0.3">
      <c r="A49" s="181" t="s">
        <v>628</v>
      </c>
      <c r="B49" s="181" t="s">
        <v>335</v>
      </c>
      <c r="C49" s="181" t="s">
        <v>629</v>
      </c>
      <c r="D49" s="181" t="s">
        <v>405</v>
      </c>
      <c r="E49" s="181" t="s">
        <v>412</v>
      </c>
      <c r="F49" s="181" t="s">
        <v>510</v>
      </c>
      <c r="G49" s="181" t="s">
        <v>174</v>
      </c>
      <c r="H49" s="181">
        <v>2</v>
      </c>
      <c r="I49" s="181" t="s">
        <v>20</v>
      </c>
      <c r="J49" s="181" t="s">
        <v>339</v>
      </c>
      <c r="K49" s="181" t="s">
        <v>289</v>
      </c>
      <c r="L49" s="181">
        <v>2.5</v>
      </c>
      <c r="M49" s="181">
        <v>0.9</v>
      </c>
      <c r="N49" s="181">
        <v>9</v>
      </c>
      <c r="O49" s="181">
        <v>10</v>
      </c>
      <c r="P49" s="181">
        <v>36</v>
      </c>
      <c r="Q49" s="181">
        <v>4.8</v>
      </c>
      <c r="R49" s="181">
        <v>0.36</v>
      </c>
      <c r="S49" s="181">
        <v>2.9000000000000001E-2</v>
      </c>
      <c r="T49" s="181">
        <v>5.7</v>
      </c>
      <c r="U49" s="181">
        <v>6.5</v>
      </c>
      <c r="V49" s="181">
        <v>0.28999999999999998</v>
      </c>
      <c r="W49" s="181">
        <v>4.4000000000000004</v>
      </c>
      <c r="X49" s="181">
        <v>0.32</v>
      </c>
      <c r="Y49" s="181">
        <v>0.34</v>
      </c>
      <c r="Z49" s="181">
        <v>3.4000000000000002E-2</v>
      </c>
      <c r="AA49" s="181">
        <v>1.44</v>
      </c>
      <c r="AB49" s="181">
        <v>0.12</v>
      </c>
      <c r="AC49" s="181">
        <v>0.06</v>
      </c>
      <c r="AD49" s="181">
        <v>0.01</v>
      </c>
      <c r="AE49" s="181">
        <v>0.4</v>
      </c>
      <c r="AF49" s="181">
        <v>0.17</v>
      </c>
      <c r="AG49" s="181">
        <v>9</v>
      </c>
    </row>
    <row r="50" spans="1:40" x14ac:dyDescent="0.3">
      <c r="A50" s="181" t="s">
        <v>630</v>
      </c>
      <c r="B50" s="181" t="s">
        <v>335</v>
      </c>
      <c r="C50" s="181" t="s">
        <v>631</v>
      </c>
      <c r="D50" s="181" t="s">
        <v>405</v>
      </c>
      <c r="E50" s="181" t="s">
        <v>415</v>
      </c>
      <c r="F50" s="181" t="s">
        <v>510</v>
      </c>
      <c r="G50" s="181" t="s">
        <v>174</v>
      </c>
      <c r="H50" s="181">
        <v>3</v>
      </c>
      <c r="I50" s="181" t="s">
        <v>20</v>
      </c>
      <c r="J50" s="181" t="s">
        <v>339</v>
      </c>
      <c r="K50" s="181" t="s">
        <v>289</v>
      </c>
      <c r="L50" s="181">
        <v>2</v>
      </c>
      <c r="M50" s="181">
        <v>1</v>
      </c>
      <c r="N50" s="181">
        <v>16</v>
      </c>
      <c r="O50" s="181">
        <v>10</v>
      </c>
      <c r="P50" s="181">
        <v>27</v>
      </c>
      <c r="Q50" s="181">
        <v>3.9</v>
      </c>
      <c r="R50" s="181">
        <v>0.41</v>
      </c>
      <c r="S50" s="181">
        <v>4.7E-2</v>
      </c>
      <c r="T50" s="181">
        <v>5.4</v>
      </c>
      <c r="U50" s="181">
        <v>6.1</v>
      </c>
      <c r="V50" s="181">
        <v>0.4</v>
      </c>
      <c r="W50" s="181">
        <v>6.1</v>
      </c>
      <c r="X50" s="181">
        <v>0.72</v>
      </c>
      <c r="Y50" s="181">
        <v>0.54</v>
      </c>
      <c r="Z50" s="181">
        <v>3.7999999999999999E-2</v>
      </c>
      <c r="AA50" s="181">
        <v>1.68</v>
      </c>
      <c r="AB50" s="181">
        <v>0.17</v>
      </c>
      <c r="AC50" s="181">
        <v>0.05</v>
      </c>
      <c r="AD50" s="181">
        <v>0.04</v>
      </c>
      <c r="AE50" s="181">
        <v>0.48</v>
      </c>
      <c r="AF50" s="181">
        <v>0.18</v>
      </c>
      <c r="AG50" s="181">
        <v>11.7</v>
      </c>
    </row>
    <row r="51" spans="1:40" s="189" customFormat="1" x14ac:dyDescent="0.3">
      <c r="A51" s="188" t="s">
        <v>632</v>
      </c>
      <c r="B51" s="188" t="s">
        <v>335</v>
      </c>
      <c r="C51" s="188" t="s">
        <v>633</v>
      </c>
      <c r="D51" s="188" t="s">
        <v>405</v>
      </c>
      <c r="E51" s="188" t="s">
        <v>419</v>
      </c>
      <c r="F51" s="188" t="s">
        <v>510</v>
      </c>
      <c r="G51" s="188" t="s">
        <v>174</v>
      </c>
      <c r="H51" s="188">
        <v>4</v>
      </c>
      <c r="I51" s="188" t="s">
        <v>20</v>
      </c>
      <c r="J51" s="188" t="s">
        <v>285</v>
      </c>
      <c r="K51" s="188" t="s">
        <v>416</v>
      </c>
      <c r="L51" s="188">
        <v>2</v>
      </c>
      <c r="M51" s="188">
        <v>0.9</v>
      </c>
      <c r="N51" s="188">
        <v>13</v>
      </c>
      <c r="O51" s="188">
        <v>12</v>
      </c>
      <c r="P51" s="188">
        <v>25</v>
      </c>
      <c r="Q51" s="188">
        <v>4.0999999999999996</v>
      </c>
      <c r="R51" s="188">
        <v>0.52</v>
      </c>
      <c r="S51" s="188">
        <v>3.9E-2</v>
      </c>
      <c r="T51" s="188">
        <v>5.6</v>
      </c>
      <c r="U51" s="188">
        <v>6.4</v>
      </c>
      <c r="V51" s="188">
        <v>0.43</v>
      </c>
      <c r="W51" s="188">
        <v>9.1</v>
      </c>
      <c r="X51" s="188">
        <v>0.61</v>
      </c>
      <c r="Y51" s="188">
        <v>0.51</v>
      </c>
      <c r="Z51" s="188">
        <v>3.6999999999999998E-2</v>
      </c>
      <c r="AA51" s="188">
        <v>1.75</v>
      </c>
      <c r="AB51" s="188">
        <v>0.15</v>
      </c>
      <c r="AC51" s="188">
        <v>0.03</v>
      </c>
      <c r="AD51" s="188">
        <v>0.03</v>
      </c>
      <c r="AE51" s="188">
        <v>0.47</v>
      </c>
      <c r="AF51" s="188">
        <v>0.2</v>
      </c>
      <c r="AG51" s="188">
        <v>3.7</v>
      </c>
    </row>
    <row r="52" spans="1:40" x14ac:dyDescent="0.3">
      <c r="A52" s="181" t="s">
        <v>634</v>
      </c>
      <c r="B52" s="181" t="s">
        <v>335</v>
      </c>
      <c r="C52" s="181" t="s">
        <v>635</v>
      </c>
      <c r="D52" s="181" t="s">
        <v>405</v>
      </c>
      <c r="E52" s="181" t="s">
        <v>406</v>
      </c>
      <c r="F52" s="181" t="s">
        <v>519</v>
      </c>
      <c r="G52" s="181" t="s">
        <v>179</v>
      </c>
      <c r="H52" s="181">
        <v>1</v>
      </c>
      <c r="I52" s="181" t="s">
        <v>20</v>
      </c>
      <c r="J52" s="181" t="s">
        <v>339</v>
      </c>
      <c r="K52" s="181" t="s">
        <v>289</v>
      </c>
      <c r="L52" s="181">
        <v>2</v>
      </c>
      <c r="M52" s="181">
        <v>0.9</v>
      </c>
      <c r="N52" s="181">
        <v>12</v>
      </c>
      <c r="O52" s="181">
        <v>18</v>
      </c>
      <c r="P52" s="181">
        <v>44</v>
      </c>
      <c r="Q52" s="181">
        <v>9.5</v>
      </c>
      <c r="R52" s="181">
        <v>0.45</v>
      </c>
      <c r="S52" s="181">
        <v>4.2999999999999997E-2</v>
      </c>
      <c r="T52" s="181">
        <v>5.3</v>
      </c>
      <c r="U52" s="181">
        <v>6</v>
      </c>
      <c r="V52" s="181">
        <v>0.49</v>
      </c>
      <c r="W52" s="181">
        <v>16.399999999999999</v>
      </c>
      <c r="X52" s="181">
        <v>0.5</v>
      </c>
      <c r="Y52" s="181">
        <v>0.32</v>
      </c>
      <c r="Z52" s="181">
        <v>4.2000000000000003E-2</v>
      </c>
      <c r="AA52" s="181">
        <v>1.1599999999999999</v>
      </c>
      <c r="AB52" s="181">
        <v>0.17</v>
      </c>
      <c r="AC52" s="181">
        <v>0.05</v>
      </c>
      <c r="AD52" s="181">
        <v>0.04</v>
      </c>
      <c r="AE52" s="181">
        <v>0.74</v>
      </c>
      <c r="AF52" s="181">
        <v>0.33</v>
      </c>
      <c r="AG52" s="181">
        <v>7.6</v>
      </c>
    </row>
    <row r="53" spans="1:40" x14ac:dyDescent="0.3">
      <c r="A53" s="181" t="s">
        <v>636</v>
      </c>
      <c r="B53" s="181" t="s">
        <v>335</v>
      </c>
      <c r="C53" s="181" t="s">
        <v>637</v>
      </c>
      <c r="D53" s="181" t="s">
        <v>405</v>
      </c>
      <c r="E53" s="181" t="s">
        <v>412</v>
      </c>
      <c r="F53" s="181" t="s">
        <v>519</v>
      </c>
      <c r="G53" s="181" t="s">
        <v>179</v>
      </c>
      <c r="H53" s="181">
        <v>2</v>
      </c>
      <c r="I53" s="181" t="s">
        <v>20</v>
      </c>
      <c r="J53" s="181" t="s">
        <v>288</v>
      </c>
      <c r="K53" s="181" t="s">
        <v>416</v>
      </c>
      <c r="L53" s="181">
        <v>2</v>
      </c>
      <c r="M53" s="181">
        <v>0.9</v>
      </c>
      <c r="N53" s="181">
        <v>9</v>
      </c>
      <c r="O53" s="181">
        <v>11</v>
      </c>
      <c r="P53" s="181">
        <v>0.95</v>
      </c>
      <c r="Q53" s="181">
        <v>3.2</v>
      </c>
      <c r="R53" s="181">
        <v>0.37</v>
      </c>
      <c r="S53" s="181">
        <v>2.5999999999999999E-2</v>
      </c>
      <c r="T53" s="181">
        <v>5.5</v>
      </c>
      <c r="U53" s="181">
        <v>6.4</v>
      </c>
      <c r="V53" s="181">
        <v>0.41</v>
      </c>
      <c r="W53" s="181">
        <v>5.0999999999999996</v>
      </c>
      <c r="X53" s="181">
        <v>0.22</v>
      </c>
      <c r="Y53" s="181">
        <v>0.39</v>
      </c>
      <c r="Z53" s="181">
        <v>1.7999999999999999E-2</v>
      </c>
      <c r="AA53" s="181">
        <v>1.06</v>
      </c>
      <c r="AB53" s="181">
        <v>0.11</v>
      </c>
      <c r="AC53" s="181">
        <v>0.03</v>
      </c>
      <c r="AD53" s="181">
        <v>0.02</v>
      </c>
      <c r="AE53" s="181">
        <v>0.4</v>
      </c>
      <c r="AF53" s="181">
        <v>0.18</v>
      </c>
      <c r="AG53" s="181">
        <v>10.8</v>
      </c>
    </row>
    <row r="54" spans="1:40" x14ac:dyDescent="0.3">
      <c r="A54" s="181" t="s">
        <v>638</v>
      </c>
      <c r="B54" s="181" t="s">
        <v>335</v>
      </c>
      <c r="C54" s="181" t="s">
        <v>639</v>
      </c>
      <c r="D54" s="181" t="s">
        <v>405</v>
      </c>
      <c r="E54" s="181" t="s">
        <v>415</v>
      </c>
      <c r="F54" s="181" t="s">
        <v>519</v>
      </c>
      <c r="G54" s="181" t="s">
        <v>179</v>
      </c>
      <c r="H54" s="181">
        <v>3</v>
      </c>
      <c r="I54" s="181" t="s">
        <v>20</v>
      </c>
      <c r="J54" s="181" t="s">
        <v>288</v>
      </c>
      <c r="K54" s="181" t="s">
        <v>289</v>
      </c>
      <c r="L54" s="181">
        <v>2.5</v>
      </c>
      <c r="M54" s="181">
        <v>0.9</v>
      </c>
      <c r="N54" s="181">
        <v>15</v>
      </c>
      <c r="O54" s="181">
        <v>14</v>
      </c>
      <c r="P54" s="181">
        <v>22</v>
      </c>
      <c r="Q54" s="181">
        <v>4.0999999999999996</v>
      </c>
      <c r="R54" s="181">
        <v>0.44</v>
      </c>
      <c r="S54" s="181">
        <v>3.9E-2</v>
      </c>
      <c r="T54" s="181">
        <v>5.6</v>
      </c>
      <c r="U54" s="181">
        <v>6.2</v>
      </c>
      <c r="V54" s="181">
        <v>0.35</v>
      </c>
      <c r="W54" s="181">
        <v>5.7</v>
      </c>
      <c r="X54" s="181">
        <v>0.55000000000000004</v>
      </c>
      <c r="Y54" s="181">
        <v>0.56000000000000005</v>
      </c>
      <c r="Z54" s="181">
        <v>1.7000000000000001E-2</v>
      </c>
      <c r="AA54" s="181">
        <v>1.3</v>
      </c>
      <c r="AB54" s="181">
        <v>0.12</v>
      </c>
      <c r="AC54" s="181">
        <v>0.04</v>
      </c>
      <c r="AD54" s="181">
        <v>0.02</v>
      </c>
      <c r="AE54" s="181">
        <v>0.28999999999999998</v>
      </c>
      <c r="AF54" s="181">
        <v>0.23</v>
      </c>
      <c r="AG54" s="181">
        <v>7.4</v>
      </c>
    </row>
    <row r="55" spans="1:40" s="189" customFormat="1" x14ac:dyDescent="0.3">
      <c r="A55" s="188" t="s">
        <v>640</v>
      </c>
      <c r="B55" s="188" t="s">
        <v>335</v>
      </c>
      <c r="C55" s="188" t="s">
        <v>641</v>
      </c>
      <c r="D55" s="188" t="s">
        <v>405</v>
      </c>
      <c r="E55" s="188" t="s">
        <v>419</v>
      </c>
      <c r="F55" s="188" t="s">
        <v>519</v>
      </c>
      <c r="G55" s="188" t="s">
        <v>179</v>
      </c>
      <c r="H55" s="188">
        <v>4</v>
      </c>
      <c r="I55" s="188" t="s">
        <v>20</v>
      </c>
      <c r="J55" s="188" t="s">
        <v>285</v>
      </c>
      <c r="K55" s="188" t="s">
        <v>416</v>
      </c>
      <c r="L55" s="188">
        <v>2.5</v>
      </c>
      <c r="M55" s="188">
        <v>1</v>
      </c>
      <c r="N55" s="188">
        <v>16</v>
      </c>
      <c r="O55" s="188">
        <v>14</v>
      </c>
      <c r="P55" s="188">
        <v>32</v>
      </c>
      <c r="Q55" s="188">
        <v>5.3</v>
      </c>
      <c r="R55" s="188">
        <v>0.61</v>
      </c>
      <c r="S55" s="188">
        <v>4.9000000000000002E-2</v>
      </c>
      <c r="T55" s="188">
        <v>5.4</v>
      </c>
      <c r="U55" s="188">
        <v>6.2</v>
      </c>
      <c r="V55" s="188">
        <v>0.54</v>
      </c>
      <c r="W55" s="188">
        <v>8.1</v>
      </c>
      <c r="X55" s="188">
        <v>0.56999999999999995</v>
      </c>
      <c r="Y55" s="188">
        <v>0.62</v>
      </c>
      <c r="Z55" s="188">
        <v>3.1E-2</v>
      </c>
      <c r="AA55" s="188">
        <v>1.78</v>
      </c>
      <c r="AB55" s="188">
        <v>0.21</v>
      </c>
      <c r="AC55" s="188">
        <v>0.08</v>
      </c>
      <c r="AD55" s="188">
        <v>0.05</v>
      </c>
      <c r="AE55" s="188">
        <v>0.61</v>
      </c>
      <c r="AF55" s="188">
        <v>0.28999999999999998</v>
      </c>
      <c r="AG55" s="188">
        <v>9.6999999999999993</v>
      </c>
    </row>
    <row r="56" spans="1:40" x14ac:dyDescent="0.3">
      <c r="A56" s="181" t="s">
        <v>642</v>
      </c>
      <c r="B56" s="181" t="s">
        <v>335</v>
      </c>
      <c r="C56" s="181" t="s">
        <v>643</v>
      </c>
      <c r="D56" s="181" t="s">
        <v>405</v>
      </c>
      <c r="E56" s="181" t="s">
        <v>406</v>
      </c>
      <c r="F56" s="181" t="s">
        <v>528</v>
      </c>
      <c r="G56" s="181" t="s">
        <v>184</v>
      </c>
      <c r="H56" s="181">
        <v>1</v>
      </c>
      <c r="I56" s="181" t="s">
        <v>20</v>
      </c>
      <c r="J56" s="181" t="s">
        <v>285</v>
      </c>
      <c r="K56" s="181" t="s">
        <v>289</v>
      </c>
      <c r="L56" s="181">
        <v>2.5</v>
      </c>
      <c r="M56" s="181">
        <v>7</v>
      </c>
      <c r="N56" s="181">
        <v>16</v>
      </c>
      <c r="O56" s="181">
        <v>11</v>
      </c>
      <c r="P56" s="181">
        <v>29</v>
      </c>
      <c r="Q56" s="181">
        <v>14.7</v>
      </c>
      <c r="R56" s="181">
        <v>0.78</v>
      </c>
      <c r="S56" s="181">
        <v>5.8999999999999997E-2</v>
      </c>
      <c r="T56" s="181">
        <v>5.4</v>
      </c>
      <c r="U56" s="181">
        <v>6.2</v>
      </c>
      <c r="V56" s="181">
        <v>0.39</v>
      </c>
      <c r="W56" s="181">
        <v>10.4</v>
      </c>
      <c r="X56" s="181">
        <v>0.84</v>
      </c>
      <c r="Y56" s="181">
        <v>0.4</v>
      </c>
      <c r="Z56" s="181">
        <v>4.2999999999999997E-2</v>
      </c>
      <c r="AA56" s="181">
        <v>1.95</v>
      </c>
      <c r="AB56" s="181">
        <v>0.26</v>
      </c>
      <c r="AC56" s="181">
        <v>7.0000000000000007E-2</v>
      </c>
      <c r="AD56" s="181">
        <v>0.05</v>
      </c>
      <c r="AE56" s="181">
        <v>0.62</v>
      </c>
      <c r="AF56" s="181">
        <v>0.26</v>
      </c>
      <c r="AG56" s="181">
        <v>8.8000000000000007</v>
      </c>
    </row>
    <row r="57" spans="1:40" x14ac:dyDescent="0.3">
      <c r="A57" s="181" t="s">
        <v>644</v>
      </c>
      <c r="B57" s="181" t="s">
        <v>335</v>
      </c>
      <c r="C57" s="181" t="s">
        <v>645</v>
      </c>
      <c r="D57" s="181" t="s">
        <v>405</v>
      </c>
      <c r="E57" s="181" t="s">
        <v>412</v>
      </c>
      <c r="F57" s="181" t="s">
        <v>528</v>
      </c>
      <c r="G57" s="181" t="s">
        <v>184</v>
      </c>
      <c r="H57" s="181">
        <v>2</v>
      </c>
      <c r="I57" s="181" t="s">
        <v>20</v>
      </c>
      <c r="J57" s="181" t="s">
        <v>339</v>
      </c>
      <c r="K57" s="181" t="s">
        <v>416</v>
      </c>
      <c r="L57" s="181">
        <v>2.5</v>
      </c>
      <c r="M57" s="181">
        <v>0.9</v>
      </c>
      <c r="N57" s="181">
        <v>7</v>
      </c>
      <c r="O57" s="181">
        <v>10</v>
      </c>
      <c r="P57" s="181">
        <v>0.95</v>
      </c>
      <c r="Q57" s="181">
        <v>4.3</v>
      </c>
      <c r="R57" s="181">
        <v>0.28000000000000003</v>
      </c>
      <c r="S57" s="181">
        <v>2.1999999999999999E-2</v>
      </c>
      <c r="T57" s="181">
        <v>5.2</v>
      </c>
      <c r="U57" s="181">
        <v>6.1</v>
      </c>
      <c r="V57" s="181">
        <v>0.36</v>
      </c>
      <c r="W57" s="181">
        <v>4.5999999999999996</v>
      </c>
      <c r="X57" s="181">
        <v>0.27</v>
      </c>
      <c r="Y57" s="181">
        <v>0.2</v>
      </c>
      <c r="Z57" s="181">
        <v>7.0999999999999994E-2</v>
      </c>
      <c r="AA57" s="181">
        <v>0.56999999999999995</v>
      </c>
      <c r="AB57" s="181">
        <v>0.05</v>
      </c>
      <c r="AC57" s="181">
        <v>0.02</v>
      </c>
      <c r="AD57" s="181">
        <v>0.02</v>
      </c>
      <c r="AE57" s="181">
        <v>0.5</v>
      </c>
      <c r="AF57" s="181">
        <v>0.12</v>
      </c>
      <c r="AG57" s="181" t="s">
        <v>287</v>
      </c>
    </row>
    <row r="58" spans="1:40" x14ac:dyDescent="0.3">
      <c r="A58" s="181" t="s">
        <v>646</v>
      </c>
      <c r="B58" s="181" t="s">
        <v>335</v>
      </c>
      <c r="C58" s="181" t="s">
        <v>647</v>
      </c>
      <c r="D58" s="181" t="s">
        <v>405</v>
      </c>
      <c r="E58" s="181" t="s">
        <v>415</v>
      </c>
      <c r="F58" s="181" t="s">
        <v>528</v>
      </c>
      <c r="G58" s="181" t="s">
        <v>184</v>
      </c>
      <c r="H58" s="181">
        <v>3</v>
      </c>
      <c r="I58" s="181" t="s">
        <v>20</v>
      </c>
      <c r="J58" s="181" t="s">
        <v>339</v>
      </c>
      <c r="K58" s="181" t="s">
        <v>289</v>
      </c>
      <c r="L58" s="181">
        <v>2.5</v>
      </c>
      <c r="M58" s="181">
        <v>0.9</v>
      </c>
      <c r="N58" s="181">
        <v>10</v>
      </c>
      <c r="O58" s="181">
        <v>11</v>
      </c>
      <c r="P58" s="181">
        <v>0.95</v>
      </c>
      <c r="Q58" s="181">
        <v>2.9</v>
      </c>
      <c r="R58" s="181">
        <v>0.35</v>
      </c>
      <c r="S58" s="181">
        <v>2.7E-2</v>
      </c>
      <c r="T58" s="181">
        <v>5.5</v>
      </c>
      <c r="U58" s="181">
        <v>6.2</v>
      </c>
      <c r="V58" s="181">
        <v>0.39</v>
      </c>
      <c r="W58" s="181">
        <v>3.2</v>
      </c>
      <c r="X58" s="181">
        <v>0.43</v>
      </c>
      <c r="Y58" s="181">
        <v>0.33</v>
      </c>
      <c r="Z58" s="181">
        <v>2.5999999999999999E-2</v>
      </c>
      <c r="AA58" s="181">
        <v>1.08</v>
      </c>
      <c r="AB58" s="181">
        <v>0.09</v>
      </c>
      <c r="AC58" s="181">
        <v>0.03</v>
      </c>
      <c r="AD58" s="181">
        <v>0.02</v>
      </c>
      <c r="AE58" s="181">
        <v>0.98</v>
      </c>
      <c r="AF58" s="181">
        <v>0.16</v>
      </c>
      <c r="AG58" s="181">
        <v>9</v>
      </c>
    </row>
    <row r="59" spans="1:40" s="189" customFormat="1" x14ac:dyDescent="0.3">
      <c r="A59" s="188" t="s">
        <v>648</v>
      </c>
      <c r="B59" s="188" t="s">
        <v>335</v>
      </c>
      <c r="C59" s="188" t="s">
        <v>649</v>
      </c>
      <c r="D59" s="188" t="s">
        <v>405</v>
      </c>
      <c r="E59" s="188" t="s">
        <v>419</v>
      </c>
      <c r="F59" s="188" t="s">
        <v>528</v>
      </c>
      <c r="G59" s="188" t="s">
        <v>184</v>
      </c>
      <c r="H59" s="188">
        <v>4</v>
      </c>
      <c r="I59" s="188" t="s">
        <v>20</v>
      </c>
      <c r="J59" s="188" t="s">
        <v>285</v>
      </c>
      <c r="K59" s="188" t="s">
        <v>416</v>
      </c>
      <c r="L59" s="188">
        <v>2.5</v>
      </c>
      <c r="M59" s="188">
        <v>0.9</v>
      </c>
      <c r="N59" s="188">
        <v>19</v>
      </c>
      <c r="O59" s="188">
        <v>14</v>
      </c>
      <c r="P59" s="188">
        <v>19</v>
      </c>
      <c r="Q59" s="188">
        <v>6.8</v>
      </c>
      <c r="R59" s="188">
        <v>0.92</v>
      </c>
      <c r="S59" s="188">
        <v>5.0999999999999997E-2</v>
      </c>
      <c r="T59" s="188">
        <v>5.3</v>
      </c>
      <c r="U59" s="188">
        <v>6.1</v>
      </c>
      <c r="V59" s="188">
        <v>0.57999999999999996</v>
      </c>
      <c r="W59" s="188">
        <v>10.4</v>
      </c>
      <c r="X59" s="188">
        <v>0.82</v>
      </c>
      <c r="Y59" s="188">
        <v>0.78</v>
      </c>
      <c r="Z59" s="188">
        <v>4.3999999999999997E-2</v>
      </c>
      <c r="AA59" s="188">
        <v>1.56</v>
      </c>
      <c r="AB59" s="188">
        <v>0.16</v>
      </c>
      <c r="AC59" s="188">
        <v>0.03</v>
      </c>
      <c r="AD59" s="188">
        <v>0.03</v>
      </c>
      <c r="AE59" s="188">
        <v>0.68</v>
      </c>
      <c r="AF59" s="188">
        <v>0.24</v>
      </c>
      <c r="AG59" s="188">
        <v>5.4</v>
      </c>
    </row>
    <row r="60" spans="1:40" x14ac:dyDescent="0.3">
      <c r="A60" s="181" t="s">
        <v>650</v>
      </c>
      <c r="B60" s="181" t="s">
        <v>335</v>
      </c>
      <c r="C60" s="181" t="s">
        <v>651</v>
      </c>
      <c r="D60" s="181" t="s">
        <v>405</v>
      </c>
      <c r="E60" s="181" t="s">
        <v>406</v>
      </c>
      <c r="F60" s="181" t="s">
        <v>537</v>
      </c>
      <c r="G60" s="181" t="s">
        <v>189</v>
      </c>
      <c r="H60" s="181">
        <v>1</v>
      </c>
      <c r="I60" s="181" t="s">
        <v>20</v>
      </c>
      <c r="J60" s="181" t="s">
        <v>339</v>
      </c>
      <c r="K60" s="181" t="s">
        <v>289</v>
      </c>
      <c r="L60" s="181">
        <v>2.5</v>
      </c>
      <c r="M60" s="181">
        <v>3</v>
      </c>
      <c r="N60" s="181">
        <v>11</v>
      </c>
      <c r="O60" s="181">
        <v>23</v>
      </c>
      <c r="P60" s="181">
        <v>57</v>
      </c>
      <c r="Q60" s="181">
        <v>7.7</v>
      </c>
      <c r="R60" s="181">
        <v>0.41</v>
      </c>
      <c r="S60" s="181">
        <v>4.9000000000000002E-2</v>
      </c>
      <c r="T60" s="181">
        <v>5.0999999999999996</v>
      </c>
      <c r="U60" s="181">
        <v>5.9</v>
      </c>
      <c r="V60" s="181">
        <v>0.41</v>
      </c>
      <c r="W60" s="181">
        <v>28.6</v>
      </c>
      <c r="X60" s="181">
        <v>2.61</v>
      </c>
      <c r="Y60" s="181">
        <v>0.32</v>
      </c>
      <c r="Z60" s="181">
        <v>9.2999999999999999E-2</v>
      </c>
      <c r="AA60" s="181">
        <v>1.22</v>
      </c>
      <c r="AB60" s="181">
        <v>0.21</v>
      </c>
      <c r="AC60" s="181">
        <v>0.09</v>
      </c>
      <c r="AD60" s="181">
        <v>0.05</v>
      </c>
      <c r="AE60" s="181">
        <v>0.81</v>
      </c>
      <c r="AF60" s="181">
        <v>0.33</v>
      </c>
      <c r="AG60" s="181">
        <v>13.9</v>
      </c>
    </row>
    <row r="61" spans="1:40" x14ac:dyDescent="0.3">
      <c r="A61" s="181" t="s">
        <v>652</v>
      </c>
      <c r="B61" s="181" t="s">
        <v>335</v>
      </c>
      <c r="C61" s="181" t="s">
        <v>653</v>
      </c>
      <c r="D61" s="181" t="s">
        <v>405</v>
      </c>
      <c r="E61" s="181" t="s">
        <v>412</v>
      </c>
      <c r="F61" s="181" t="s">
        <v>537</v>
      </c>
      <c r="G61" s="181" t="s">
        <v>189</v>
      </c>
      <c r="H61" s="181">
        <v>2</v>
      </c>
      <c r="I61" s="181" t="s">
        <v>20</v>
      </c>
      <c r="J61" s="181" t="s">
        <v>285</v>
      </c>
      <c r="K61" s="181" t="s">
        <v>416</v>
      </c>
      <c r="L61" s="181">
        <v>2.5</v>
      </c>
      <c r="M61" s="181">
        <v>0.9</v>
      </c>
      <c r="N61" s="181">
        <v>10</v>
      </c>
      <c r="O61" s="181">
        <v>10</v>
      </c>
      <c r="P61" s="181">
        <v>20</v>
      </c>
      <c r="Q61" s="181">
        <v>6.8</v>
      </c>
      <c r="R61" s="181">
        <v>0.32</v>
      </c>
      <c r="S61" s="181">
        <v>3.3000000000000002E-2</v>
      </c>
      <c r="T61" s="181">
        <v>5.4</v>
      </c>
      <c r="U61" s="181">
        <v>6.2</v>
      </c>
      <c r="V61" s="181">
        <v>0.45</v>
      </c>
      <c r="W61" s="181">
        <v>5.2</v>
      </c>
      <c r="X61" s="181">
        <v>0.5</v>
      </c>
      <c r="Y61" s="181">
        <v>0.34</v>
      </c>
      <c r="Z61" s="181">
        <v>3.5999999999999997E-2</v>
      </c>
      <c r="AA61" s="181">
        <v>0.94</v>
      </c>
      <c r="AB61" s="181">
        <v>0.05</v>
      </c>
      <c r="AC61" s="181">
        <v>0.04</v>
      </c>
      <c r="AD61" s="181">
        <v>0.02</v>
      </c>
      <c r="AE61" s="181">
        <v>0.46</v>
      </c>
      <c r="AF61" s="181">
        <v>0.14000000000000001</v>
      </c>
      <c r="AG61" s="181">
        <v>6.4</v>
      </c>
    </row>
    <row r="62" spans="1:40" x14ac:dyDescent="0.3">
      <c r="A62" s="181" t="s">
        <v>654</v>
      </c>
      <c r="B62" s="181" t="s">
        <v>335</v>
      </c>
      <c r="C62" s="181" t="s">
        <v>655</v>
      </c>
      <c r="D62" s="181" t="s">
        <v>405</v>
      </c>
      <c r="E62" s="181" t="s">
        <v>415</v>
      </c>
      <c r="F62" s="181" t="s">
        <v>537</v>
      </c>
      <c r="G62" s="181" t="s">
        <v>189</v>
      </c>
      <c r="H62" s="181">
        <v>3</v>
      </c>
      <c r="I62" s="181" t="s">
        <v>20</v>
      </c>
      <c r="J62" s="181" t="s">
        <v>339</v>
      </c>
      <c r="K62" s="181" t="s">
        <v>289</v>
      </c>
      <c r="L62" s="181">
        <v>2</v>
      </c>
      <c r="M62" s="181">
        <v>1</v>
      </c>
      <c r="N62" s="181">
        <v>13</v>
      </c>
      <c r="O62" s="181">
        <v>8</v>
      </c>
      <c r="P62" s="181">
        <v>27</v>
      </c>
      <c r="Q62" s="181">
        <v>6.9</v>
      </c>
      <c r="R62" s="181">
        <v>0.48</v>
      </c>
      <c r="S62" s="181">
        <v>3.9E-2</v>
      </c>
      <c r="T62" s="181">
        <v>5.5</v>
      </c>
      <c r="U62" s="181">
        <v>6.1</v>
      </c>
      <c r="V62" s="181">
        <v>0.39</v>
      </c>
      <c r="W62" s="181">
        <v>3.8</v>
      </c>
      <c r="X62" s="181">
        <v>0.63</v>
      </c>
      <c r="Y62" s="181">
        <v>0.42</v>
      </c>
      <c r="Z62" s="181">
        <v>2.5000000000000001E-2</v>
      </c>
      <c r="AA62" s="181">
        <v>1.34</v>
      </c>
      <c r="AB62" s="181">
        <v>0.13</v>
      </c>
      <c r="AC62" s="181">
        <v>0.04</v>
      </c>
      <c r="AD62" s="181">
        <v>0.01</v>
      </c>
      <c r="AE62" s="181">
        <v>0.2</v>
      </c>
      <c r="AF62" s="181">
        <v>0.18</v>
      </c>
      <c r="AG62" s="181">
        <v>7.1</v>
      </c>
    </row>
    <row r="63" spans="1:40" s="189" customFormat="1" x14ac:dyDescent="0.3">
      <c r="A63" s="188" t="s">
        <v>656</v>
      </c>
      <c r="B63" s="188" t="s">
        <v>335</v>
      </c>
      <c r="C63" s="188" t="s">
        <v>657</v>
      </c>
      <c r="D63" s="188" t="s">
        <v>405</v>
      </c>
      <c r="E63" s="188" t="s">
        <v>419</v>
      </c>
      <c r="F63" s="188" t="s">
        <v>537</v>
      </c>
      <c r="G63" s="188" t="s">
        <v>189</v>
      </c>
      <c r="H63" s="188">
        <v>4</v>
      </c>
      <c r="I63" s="188" t="s">
        <v>20</v>
      </c>
      <c r="J63" s="188" t="s">
        <v>285</v>
      </c>
      <c r="K63" s="188" t="s">
        <v>416</v>
      </c>
      <c r="L63" s="188">
        <v>2</v>
      </c>
      <c r="M63" s="188">
        <v>1</v>
      </c>
      <c r="N63" s="188">
        <v>15</v>
      </c>
      <c r="O63" s="188">
        <v>11</v>
      </c>
      <c r="P63" s="188">
        <v>27</v>
      </c>
      <c r="Q63" s="188">
        <v>10.6</v>
      </c>
      <c r="R63" s="188">
        <v>0.51</v>
      </c>
      <c r="S63" s="188">
        <v>5.7000000000000002E-2</v>
      </c>
      <c r="T63" s="188">
        <v>5.4</v>
      </c>
      <c r="U63" s="188">
        <v>6.1</v>
      </c>
      <c r="V63" s="188">
        <v>0.35</v>
      </c>
      <c r="W63" s="188">
        <v>9.4</v>
      </c>
      <c r="X63" s="188">
        <v>0.79</v>
      </c>
      <c r="Y63" s="188">
        <v>0.44</v>
      </c>
      <c r="Z63" s="188">
        <v>0.03</v>
      </c>
      <c r="AA63" s="188">
        <v>1.47</v>
      </c>
      <c r="AB63" s="188">
        <v>0.11</v>
      </c>
      <c r="AC63" s="188">
        <v>0.04</v>
      </c>
      <c r="AD63" s="188">
        <v>0.03</v>
      </c>
      <c r="AE63" s="188">
        <v>0.47</v>
      </c>
      <c r="AF63" s="188">
        <v>0.17</v>
      </c>
      <c r="AG63" s="188">
        <v>6.9</v>
      </c>
    </row>
    <row r="64" spans="1:40" s="206" customForma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 s="99"/>
      <c r="AJ64" s="99"/>
      <c r="AK64" s="99"/>
      <c r="AL64" s="99"/>
      <c r="AM64" s="99"/>
      <c r="AN64" s="99"/>
    </row>
    <row r="65" spans="1:40" s="206" customForma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 s="99"/>
      <c r="AJ65" s="99"/>
      <c r="AK65" s="99"/>
      <c r="AL65" s="99"/>
      <c r="AM65" s="99"/>
      <c r="AN65" s="99"/>
    </row>
    <row r="66" spans="1:40" s="206" customFormat="1" x14ac:dyDescent="0.3">
      <c r="A66"/>
      <c r="B66"/>
      <c r="C66"/>
      <c r="D66"/>
      <c r="E66"/>
      <c r="F66"/>
      <c r="G66"/>
      <c r="H66"/>
      <c r="I66"/>
      <c r="J66" s="463"/>
      <c r="K66" s="464"/>
      <c r="L66" s="207" t="s">
        <v>263</v>
      </c>
      <c r="M66" s="207" t="s">
        <v>313</v>
      </c>
      <c r="N66" s="207" t="s">
        <v>314</v>
      </c>
      <c r="O66" s="207" t="s">
        <v>315</v>
      </c>
      <c r="P66" s="207" t="s">
        <v>316</v>
      </c>
      <c r="Q66" s="207" t="s">
        <v>317</v>
      </c>
      <c r="R66" s="207" t="s">
        <v>318</v>
      </c>
      <c r="S66" s="207" t="s">
        <v>319</v>
      </c>
      <c r="T66" s="207" t="s">
        <v>271</v>
      </c>
      <c r="U66" s="207" t="s">
        <v>272</v>
      </c>
      <c r="V66" s="207" t="s">
        <v>320</v>
      </c>
      <c r="W66" s="207" t="s">
        <v>321</v>
      </c>
      <c r="X66" s="207" t="s">
        <v>322</v>
      </c>
      <c r="Y66" s="207" t="s">
        <v>323</v>
      </c>
      <c r="Z66" s="207" t="s">
        <v>324</v>
      </c>
      <c r="AA66" s="207" t="s">
        <v>325</v>
      </c>
      <c r="AB66" s="207" t="s">
        <v>326</v>
      </c>
      <c r="AC66" s="207" t="s">
        <v>327</v>
      </c>
      <c r="AD66" s="207" t="s">
        <v>328</v>
      </c>
      <c r="AE66" s="207" t="s">
        <v>329</v>
      </c>
      <c r="AF66" s="207" t="s">
        <v>330</v>
      </c>
      <c r="AG66" s="207" t="s">
        <v>283</v>
      </c>
      <c r="AH66" s="216"/>
      <c r="AI66"/>
      <c r="AJ66"/>
      <c r="AK66"/>
      <c r="AL66"/>
      <c r="AM66"/>
      <c r="AN66"/>
    </row>
    <row r="67" spans="1:40" s="206" customFormat="1" x14ac:dyDescent="0.3">
      <c r="A67"/>
      <c r="B67"/>
      <c r="C67"/>
      <c r="D67"/>
      <c r="E67"/>
      <c r="F67"/>
      <c r="G67"/>
      <c r="H67"/>
      <c r="I67"/>
      <c r="J67" s="457" t="s">
        <v>544</v>
      </c>
      <c r="K67" s="209" t="str">
        <f>G16</f>
        <v>Bednar only</v>
      </c>
      <c r="L67" s="210">
        <f>AVERAGE(L16:L19)</f>
        <v>2.375</v>
      </c>
      <c r="M67" s="210">
        <f t="shared" ref="M67:AG67" si="1">AVERAGE(M16:M19)</f>
        <v>1</v>
      </c>
      <c r="N67" s="210">
        <f t="shared" si="1"/>
        <v>9.0833333333333339</v>
      </c>
      <c r="O67" s="210">
        <f t="shared" si="1"/>
        <v>12</v>
      </c>
      <c r="P67" s="210">
        <f t="shared" si="1"/>
        <v>21.75</v>
      </c>
      <c r="Q67" s="210">
        <f t="shared" si="1"/>
        <v>6.5166666666666657</v>
      </c>
      <c r="R67" s="210">
        <f t="shared" si="1"/>
        <v>0.4258333333333334</v>
      </c>
      <c r="S67" s="210">
        <f t="shared" si="1"/>
        <v>4.1416666666666671E-2</v>
      </c>
      <c r="T67" s="210">
        <f t="shared" si="1"/>
        <v>5.2833333333333332</v>
      </c>
      <c r="U67" s="210">
        <f t="shared" si="1"/>
        <v>6.0333333333333341</v>
      </c>
      <c r="V67" s="210">
        <f t="shared" si="1"/>
        <v>0.47916666666666669</v>
      </c>
      <c r="W67" s="210">
        <f t="shared" si="1"/>
        <v>10.025</v>
      </c>
      <c r="X67" s="210">
        <f t="shared" si="1"/>
        <v>0.59249999999999992</v>
      </c>
      <c r="Y67" s="210">
        <f t="shared" si="1"/>
        <v>0.51333333333333331</v>
      </c>
      <c r="Z67" s="210">
        <f t="shared" si="1"/>
        <v>5.3166666666666668E-2</v>
      </c>
      <c r="AA67" s="210">
        <f t="shared" si="1"/>
        <v>1.3574999999999999</v>
      </c>
      <c r="AB67" s="210">
        <f t="shared" si="1"/>
        <v>0.12916666666666668</v>
      </c>
      <c r="AC67" s="210">
        <f t="shared" si="1"/>
        <v>4.7500000000000001E-2</v>
      </c>
      <c r="AD67" s="210">
        <f t="shared" si="1"/>
        <v>3.1666666666666662E-2</v>
      </c>
      <c r="AE67" s="210">
        <f t="shared" si="1"/>
        <v>0.74916666666666665</v>
      </c>
      <c r="AF67" s="210">
        <f t="shared" si="1"/>
        <v>0.18333333333333335</v>
      </c>
      <c r="AG67" s="210">
        <f t="shared" si="1"/>
        <v>9.3916666666666657</v>
      </c>
      <c r="AH67" s="211"/>
      <c r="AI67"/>
      <c r="AJ67"/>
      <c r="AK67"/>
      <c r="AL67"/>
      <c r="AM67"/>
      <c r="AN67"/>
    </row>
    <row r="68" spans="1:40" s="206" customFormat="1" x14ac:dyDescent="0.3">
      <c r="A68"/>
      <c r="B68"/>
      <c r="C68"/>
      <c r="D68"/>
      <c r="E68"/>
      <c r="F68"/>
      <c r="G68"/>
      <c r="H68"/>
      <c r="I68"/>
      <c r="J68" s="458"/>
      <c r="K68" s="209" t="str">
        <f>G20</f>
        <v>Hydrotalcite 7t/ha</v>
      </c>
      <c r="L68" s="211">
        <f>AVERAGE(L20:L23)</f>
        <v>2.625</v>
      </c>
      <c r="M68" s="211">
        <f t="shared" ref="M68:AG68" si="2">AVERAGE(M20:M23)</f>
        <v>0.9</v>
      </c>
      <c r="N68" s="211">
        <f t="shared" si="2"/>
        <v>11.25</v>
      </c>
      <c r="O68" s="211">
        <f t="shared" si="2"/>
        <v>12</v>
      </c>
      <c r="P68" s="211">
        <f t="shared" si="2"/>
        <v>21.5</v>
      </c>
      <c r="Q68" s="211">
        <f t="shared" si="2"/>
        <v>6.2750000000000004</v>
      </c>
      <c r="R68" s="211">
        <f t="shared" si="2"/>
        <v>0.52249999999999996</v>
      </c>
      <c r="S68" s="211">
        <f t="shared" si="2"/>
        <v>3.95E-2</v>
      </c>
      <c r="T68" s="211">
        <f t="shared" si="2"/>
        <v>5.6</v>
      </c>
      <c r="U68" s="211">
        <f t="shared" si="2"/>
        <v>6.3000000000000007</v>
      </c>
      <c r="V68" s="211">
        <f t="shared" si="2"/>
        <v>0.52750000000000008</v>
      </c>
      <c r="W68" s="211">
        <f t="shared" si="2"/>
        <v>8.2749999999999986</v>
      </c>
      <c r="X68" s="211">
        <f t="shared" si="2"/>
        <v>0.49749999999999994</v>
      </c>
      <c r="Y68" s="211">
        <f t="shared" si="2"/>
        <v>0.51249999999999996</v>
      </c>
      <c r="Z68" s="211">
        <f t="shared" si="2"/>
        <v>3.15E-2</v>
      </c>
      <c r="AA68" s="211">
        <f t="shared" si="2"/>
        <v>1.5725000000000002</v>
      </c>
      <c r="AB68" s="211">
        <f t="shared" si="2"/>
        <v>0.32750000000000001</v>
      </c>
      <c r="AC68" s="211">
        <f t="shared" si="2"/>
        <v>4.2500000000000003E-2</v>
      </c>
      <c r="AD68" s="211">
        <f t="shared" si="2"/>
        <v>4.2500000000000003E-2</v>
      </c>
      <c r="AE68" s="211">
        <f t="shared" si="2"/>
        <v>0.48</v>
      </c>
      <c r="AF68" s="211">
        <f t="shared" si="2"/>
        <v>0.19500000000000001</v>
      </c>
      <c r="AG68" s="211">
        <f t="shared" si="2"/>
        <v>6.9</v>
      </c>
      <c r="AH68" s="211"/>
      <c r="AI68"/>
      <c r="AJ68"/>
      <c r="AK68"/>
      <c r="AL68"/>
      <c r="AM68"/>
      <c r="AN68"/>
    </row>
    <row r="69" spans="1:40" s="206" customFormat="1" x14ac:dyDescent="0.3">
      <c r="A69"/>
      <c r="B69"/>
      <c r="C69"/>
      <c r="D69"/>
      <c r="E69"/>
      <c r="F69"/>
      <c r="G69"/>
      <c r="H69"/>
      <c r="I69"/>
      <c r="J69" s="458"/>
      <c r="K69" s="209" t="str">
        <f>G24</f>
        <v>Agrisilica Chip</v>
      </c>
      <c r="L69" s="211">
        <f>AVERAGE(L24:L27)</f>
        <v>2.5</v>
      </c>
      <c r="M69" s="211">
        <f t="shared" ref="M69:AG69" si="3">AVERAGE(M24:M27)</f>
        <v>1.45</v>
      </c>
      <c r="N69" s="211">
        <f t="shared" si="3"/>
        <v>15.25</v>
      </c>
      <c r="O69" s="211">
        <f t="shared" si="3"/>
        <v>14.75</v>
      </c>
      <c r="P69" s="211">
        <f t="shared" si="3"/>
        <v>22.987500000000001</v>
      </c>
      <c r="Q69" s="211">
        <f t="shared" si="3"/>
        <v>4.6749999999999998</v>
      </c>
      <c r="R69" s="211">
        <f t="shared" si="3"/>
        <v>0.56000000000000005</v>
      </c>
      <c r="S69" s="211">
        <f t="shared" si="3"/>
        <v>3.85E-2</v>
      </c>
      <c r="T69" s="211">
        <f t="shared" si="3"/>
        <v>5.15</v>
      </c>
      <c r="U69" s="211">
        <f t="shared" si="3"/>
        <v>5.9499999999999993</v>
      </c>
      <c r="V69" s="211">
        <f t="shared" si="3"/>
        <v>0.51249999999999996</v>
      </c>
      <c r="W69" s="211">
        <f t="shared" si="3"/>
        <v>11.55</v>
      </c>
      <c r="X69" s="211">
        <f t="shared" si="3"/>
        <v>0.56000000000000005</v>
      </c>
      <c r="Y69" s="211">
        <f t="shared" si="3"/>
        <v>0.53</v>
      </c>
      <c r="Z69" s="211">
        <f t="shared" si="3"/>
        <v>5.7499999999999996E-2</v>
      </c>
      <c r="AA69" s="211">
        <f t="shared" si="3"/>
        <v>1.5</v>
      </c>
      <c r="AB69" s="211">
        <f t="shared" si="3"/>
        <v>0.1575</v>
      </c>
      <c r="AC69" s="211">
        <f t="shared" si="3"/>
        <v>4.7500000000000001E-2</v>
      </c>
      <c r="AD69" s="211">
        <f t="shared" si="3"/>
        <v>3.5000000000000003E-2</v>
      </c>
      <c r="AE69" s="211">
        <f t="shared" si="3"/>
        <v>0.67500000000000004</v>
      </c>
      <c r="AF69" s="211">
        <f t="shared" si="3"/>
        <v>0.20249999999999999</v>
      </c>
      <c r="AG69" s="211">
        <f t="shared" si="3"/>
        <v>8.15</v>
      </c>
      <c r="AH69" s="211"/>
      <c r="AI69"/>
      <c r="AJ69"/>
      <c r="AK69"/>
      <c r="AL69"/>
      <c r="AM69"/>
      <c r="AN69"/>
    </row>
    <row r="70" spans="1:40" s="206" customFormat="1" x14ac:dyDescent="0.3">
      <c r="A70"/>
      <c r="B70"/>
      <c r="C70"/>
      <c r="D70"/>
      <c r="E70"/>
      <c r="F70"/>
      <c r="G70"/>
      <c r="H70"/>
      <c r="I70"/>
      <c r="J70" s="458"/>
      <c r="K70" s="209" t="str">
        <f>G28</f>
        <v>ironman gypsum 15t/ha</v>
      </c>
      <c r="L70" s="211">
        <f>AVERAGE(L28:L31)</f>
        <v>2.5</v>
      </c>
      <c r="M70" s="211">
        <f t="shared" ref="M70:AG70" si="4">AVERAGE(M28:M31)</f>
        <v>0.92500000000000004</v>
      </c>
      <c r="N70" s="211">
        <f t="shared" si="4"/>
        <v>11</v>
      </c>
      <c r="O70" s="211">
        <f t="shared" si="4"/>
        <v>10.5</v>
      </c>
      <c r="P70" s="211">
        <f t="shared" si="4"/>
        <v>0.95</v>
      </c>
      <c r="Q70" s="211">
        <f t="shared" si="4"/>
        <v>35.1</v>
      </c>
      <c r="R70" s="211">
        <f t="shared" si="4"/>
        <v>0.38499999999999995</v>
      </c>
      <c r="S70" s="211">
        <f t="shared" si="4"/>
        <v>7.3249999999999996E-2</v>
      </c>
      <c r="T70" s="211">
        <f t="shared" si="4"/>
        <v>5.5250000000000004</v>
      </c>
      <c r="U70" s="211">
        <f t="shared" si="4"/>
        <v>6.1</v>
      </c>
      <c r="V70" s="211">
        <f t="shared" si="4"/>
        <v>0.47</v>
      </c>
      <c r="W70" s="211">
        <f t="shared" si="4"/>
        <v>9.2250000000000014</v>
      </c>
      <c r="X70" s="211">
        <f t="shared" si="4"/>
        <v>1.0350000000000001</v>
      </c>
      <c r="Y70" s="211">
        <f t="shared" si="4"/>
        <v>0.33750000000000002</v>
      </c>
      <c r="Z70" s="211">
        <f t="shared" si="4"/>
        <v>5.3499999999999992E-2</v>
      </c>
      <c r="AA70" s="211">
        <f t="shared" si="4"/>
        <v>1.4075000000000002</v>
      </c>
      <c r="AB70" s="211">
        <f t="shared" si="4"/>
        <v>0.08</v>
      </c>
      <c r="AC70" s="211">
        <f t="shared" si="4"/>
        <v>3.4999999999999996E-2</v>
      </c>
      <c r="AD70" s="211">
        <f t="shared" si="4"/>
        <v>3.7500000000000006E-2</v>
      </c>
      <c r="AE70" s="211">
        <f t="shared" si="4"/>
        <v>0.50749999999999995</v>
      </c>
      <c r="AF70" s="211">
        <f t="shared" si="4"/>
        <v>0.17749999999999999</v>
      </c>
      <c r="AG70" s="211">
        <f t="shared" si="4"/>
        <v>7.7750000000000004</v>
      </c>
      <c r="AH70" s="211"/>
      <c r="AI70"/>
      <c r="AJ70"/>
      <c r="AK70"/>
      <c r="AL70"/>
      <c r="AM70"/>
      <c r="AN70"/>
    </row>
    <row r="71" spans="1:40" s="206" customFormat="1" x14ac:dyDescent="0.3">
      <c r="A71"/>
      <c r="B71"/>
      <c r="C71"/>
      <c r="D71"/>
      <c r="E71"/>
      <c r="F71"/>
      <c r="G71"/>
      <c r="H71"/>
      <c r="I71"/>
      <c r="J71" s="458"/>
      <c r="K71" s="209" t="str">
        <f>G32</f>
        <v>Zeolite 30t/ha</v>
      </c>
      <c r="L71" s="211">
        <f>AVERAGE(L32:L35)</f>
        <v>2.5</v>
      </c>
      <c r="M71" s="211">
        <f t="shared" ref="M71:AG71" si="5">AVERAGE(M32:M35)</f>
        <v>0.97499999999999998</v>
      </c>
      <c r="N71" s="211">
        <f t="shared" si="5"/>
        <v>11.25</v>
      </c>
      <c r="O71" s="211">
        <f t="shared" si="5"/>
        <v>12</v>
      </c>
      <c r="P71" s="211">
        <f t="shared" si="5"/>
        <v>11.225000000000001</v>
      </c>
      <c r="Q71" s="211">
        <f t="shared" si="5"/>
        <v>3.25</v>
      </c>
      <c r="R71" s="211">
        <f t="shared" si="5"/>
        <v>0.47499999999999998</v>
      </c>
      <c r="S71" s="211">
        <f t="shared" si="5"/>
        <v>3.2750000000000001E-2</v>
      </c>
      <c r="T71" s="211">
        <f t="shared" si="5"/>
        <v>5.3000000000000007</v>
      </c>
      <c r="U71" s="211">
        <f t="shared" si="5"/>
        <v>6.1</v>
      </c>
      <c r="V71" s="211">
        <f t="shared" si="5"/>
        <v>0.47250000000000003</v>
      </c>
      <c r="W71" s="211">
        <f t="shared" si="5"/>
        <v>8.5</v>
      </c>
      <c r="X71" s="211">
        <f t="shared" si="5"/>
        <v>0.50250000000000006</v>
      </c>
      <c r="Y71" s="211">
        <f t="shared" si="5"/>
        <v>0.44</v>
      </c>
      <c r="Z71" s="211">
        <f t="shared" si="5"/>
        <v>5.7750000000000003E-2</v>
      </c>
      <c r="AA71" s="211">
        <f t="shared" si="5"/>
        <v>1.25</v>
      </c>
      <c r="AB71" s="211">
        <f t="shared" si="5"/>
        <v>0.1225</v>
      </c>
      <c r="AC71" s="211">
        <f t="shared" si="5"/>
        <v>3.5000000000000003E-2</v>
      </c>
      <c r="AD71" s="211">
        <f t="shared" si="5"/>
        <v>2.75E-2</v>
      </c>
      <c r="AE71" s="211">
        <f t="shared" si="5"/>
        <v>0.49249999999999994</v>
      </c>
      <c r="AF71" s="211">
        <f t="shared" si="5"/>
        <v>0.16250000000000001</v>
      </c>
      <c r="AG71" s="211">
        <f t="shared" si="5"/>
        <v>8.1999999999999993</v>
      </c>
      <c r="AH71" s="211"/>
      <c r="AI71"/>
      <c r="AJ71"/>
      <c r="AK71"/>
      <c r="AL71"/>
      <c r="AM71"/>
      <c r="AN71"/>
    </row>
    <row r="72" spans="1:40" s="206" customFormat="1" x14ac:dyDescent="0.3">
      <c r="A72"/>
      <c r="B72"/>
      <c r="C72"/>
      <c r="D72"/>
      <c r="E72"/>
      <c r="F72"/>
      <c r="G72"/>
      <c r="H72"/>
      <c r="I72"/>
      <c r="J72" s="458"/>
      <c r="K72" s="209" t="str">
        <f>G36</f>
        <v>Ryscape 0.1t/ha</v>
      </c>
      <c r="L72" s="211">
        <f>AVERAGE(L36:L39)</f>
        <v>2.625</v>
      </c>
      <c r="M72" s="211">
        <f t="shared" ref="M72:AG72" si="6">AVERAGE(M36:M39)</f>
        <v>0.92499999999999993</v>
      </c>
      <c r="N72" s="211">
        <f t="shared" si="6"/>
        <v>13</v>
      </c>
      <c r="O72" s="211">
        <f t="shared" si="6"/>
        <v>10.75</v>
      </c>
      <c r="P72" s="211">
        <f t="shared" si="6"/>
        <v>23.237500000000001</v>
      </c>
      <c r="Q72" s="211">
        <f t="shared" si="6"/>
        <v>3.5750000000000002</v>
      </c>
      <c r="R72" s="211">
        <f t="shared" si="6"/>
        <v>0.42499999999999999</v>
      </c>
      <c r="S72" s="211">
        <f t="shared" si="6"/>
        <v>3.7999999999999999E-2</v>
      </c>
      <c r="T72" s="211">
        <f t="shared" si="6"/>
        <v>5.3500000000000005</v>
      </c>
      <c r="U72" s="211">
        <f t="shared" si="6"/>
        <v>6.1</v>
      </c>
      <c r="V72" s="211">
        <f t="shared" si="6"/>
        <v>0.4375</v>
      </c>
      <c r="W72" s="211">
        <f t="shared" si="6"/>
        <v>7.25</v>
      </c>
      <c r="X72" s="211">
        <f t="shared" si="6"/>
        <v>0.51</v>
      </c>
      <c r="Y72" s="211">
        <f t="shared" si="6"/>
        <v>0.47249999999999998</v>
      </c>
      <c r="Z72" s="211">
        <f t="shared" si="6"/>
        <v>3.5000000000000003E-2</v>
      </c>
      <c r="AA72" s="211">
        <f t="shared" si="6"/>
        <v>1.3900000000000001</v>
      </c>
      <c r="AB72" s="211">
        <f t="shared" si="6"/>
        <v>0.13500000000000001</v>
      </c>
      <c r="AC72" s="211">
        <f t="shared" si="6"/>
        <v>4.4999999999999998E-2</v>
      </c>
      <c r="AD72" s="211">
        <f t="shared" si="6"/>
        <v>2.7500000000000004E-2</v>
      </c>
      <c r="AE72" s="211">
        <f t="shared" si="6"/>
        <v>0.64749999999999996</v>
      </c>
      <c r="AF72" s="211">
        <f t="shared" si="6"/>
        <v>0.17499999999999999</v>
      </c>
      <c r="AG72" s="211">
        <f t="shared" si="6"/>
        <v>6.75</v>
      </c>
      <c r="AH72" s="211"/>
      <c r="AI72"/>
      <c r="AJ72"/>
      <c r="AK72"/>
      <c r="AL72"/>
      <c r="AM72"/>
      <c r="AN72"/>
    </row>
    <row r="73" spans="1:40" s="206" customFormat="1" x14ac:dyDescent="0.3">
      <c r="A73"/>
      <c r="B73"/>
      <c r="C73"/>
      <c r="D73"/>
      <c r="E73"/>
      <c r="F73"/>
      <c r="G73"/>
      <c r="H73"/>
      <c r="I73"/>
      <c r="J73" s="458"/>
      <c r="K73" s="209" t="str">
        <f>G40</f>
        <v>Carbon Ag (lime/gypsum) 2t/ha</v>
      </c>
      <c r="L73" s="211">
        <f>AVERAGE(L40:L43)</f>
        <v>2.5</v>
      </c>
      <c r="M73" s="211">
        <f t="shared" ref="M73:AG73" si="7">AVERAGE(M40:M43)</f>
        <v>0.9</v>
      </c>
      <c r="N73" s="211">
        <f t="shared" si="7"/>
        <v>10</v>
      </c>
      <c r="O73" s="211">
        <f t="shared" si="7"/>
        <v>11.25</v>
      </c>
      <c r="P73" s="211">
        <f t="shared" si="7"/>
        <v>18.987500000000001</v>
      </c>
      <c r="Q73" s="211">
        <f t="shared" si="7"/>
        <v>4.8250000000000002</v>
      </c>
      <c r="R73" s="211">
        <f t="shared" si="7"/>
        <v>0.37</v>
      </c>
      <c r="S73" s="211">
        <f t="shared" si="7"/>
        <v>3.2500000000000001E-2</v>
      </c>
      <c r="T73" s="211">
        <f t="shared" si="7"/>
        <v>5.3</v>
      </c>
      <c r="U73" s="211">
        <f t="shared" si="7"/>
        <v>6.0250000000000004</v>
      </c>
      <c r="V73" s="211">
        <f t="shared" si="7"/>
        <v>0.4425</v>
      </c>
      <c r="W73" s="211">
        <f t="shared" si="7"/>
        <v>8.0250000000000004</v>
      </c>
      <c r="X73" s="211">
        <f t="shared" si="7"/>
        <v>0.46499999999999997</v>
      </c>
      <c r="Y73" s="211">
        <f t="shared" si="7"/>
        <v>0.41</v>
      </c>
      <c r="Z73" s="211">
        <f t="shared" si="7"/>
        <v>5.7249999999999995E-2</v>
      </c>
      <c r="AA73" s="211">
        <f t="shared" si="7"/>
        <v>1.415</v>
      </c>
      <c r="AB73" s="211">
        <f t="shared" si="7"/>
        <v>0.13750000000000001</v>
      </c>
      <c r="AC73" s="211">
        <f t="shared" si="7"/>
        <v>5.5E-2</v>
      </c>
      <c r="AD73" s="211">
        <f t="shared" si="7"/>
        <v>2.7500000000000004E-2</v>
      </c>
      <c r="AE73" s="211">
        <f t="shared" si="7"/>
        <v>0.73</v>
      </c>
      <c r="AF73" s="211">
        <f t="shared" si="7"/>
        <v>0.1825</v>
      </c>
      <c r="AG73" s="211">
        <f t="shared" si="7"/>
        <v>9.6750000000000007</v>
      </c>
      <c r="AH73" s="211"/>
      <c r="AI73"/>
      <c r="AJ73"/>
      <c r="AK73"/>
      <c r="AL73"/>
      <c r="AM73"/>
      <c r="AN73"/>
    </row>
    <row r="74" spans="1:40" s="206" customFormat="1" x14ac:dyDescent="0.3">
      <c r="A74"/>
      <c r="B74"/>
      <c r="C74"/>
      <c r="D74"/>
      <c r="E74"/>
      <c r="F74"/>
      <c r="G74"/>
      <c r="H74"/>
      <c r="I74"/>
      <c r="J74" s="458"/>
      <c r="K74" s="209" t="str">
        <f>G44</f>
        <v>Compost high rate 10t/ha</v>
      </c>
      <c r="L74" s="211">
        <f>AVERAGE(L44:L47)</f>
        <v>2.5</v>
      </c>
      <c r="M74" s="211">
        <f t="shared" ref="M74:AG74" si="8">AVERAGE(M44:M47)</f>
        <v>0.9</v>
      </c>
      <c r="N74" s="211">
        <f t="shared" si="8"/>
        <v>11.75</v>
      </c>
      <c r="O74" s="211">
        <f t="shared" si="8"/>
        <v>12.25</v>
      </c>
      <c r="P74" s="211">
        <f t="shared" si="8"/>
        <v>26</v>
      </c>
      <c r="Q74" s="211">
        <f t="shared" si="8"/>
        <v>4.75</v>
      </c>
      <c r="R74" s="211">
        <f t="shared" si="8"/>
        <v>0.47250000000000003</v>
      </c>
      <c r="S74" s="211">
        <f t="shared" si="8"/>
        <v>3.6500000000000005E-2</v>
      </c>
      <c r="T74" s="211">
        <f t="shared" si="8"/>
        <v>5.5500000000000007</v>
      </c>
      <c r="U74" s="211">
        <f t="shared" si="8"/>
        <v>6.35</v>
      </c>
      <c r="V74" s="211">
        <f t="shared" si="8"/>
        <v>0.36000000000000004</v>
      </c>
      <c r="W74" s="211">
        <f t="shared" si="8"/>
        <v>8</v>
      </c>
      <c r="X74" s="211">
        <f t="shared" si="8"/>
        <v>0.49</v>
      </c>
      <c r="Y74" s="211">
        <f t="shared" si="8"/>
        <v>0.62000000000000011</v>
      </c>
      <c r="Z74" s="211">
        <f t="shared" si="8"/>
        <v>3.5250000000000004E-2</v>
      </c>
      <c r="AA74" s="211">
        <f t="shared" si="8"/>
        <v>1.4450000000000001</v>
      </c>
      <c r="AB74" s="211">
        <f t="shared" si="8"/>
        <v>0.1825</v>
      </c>
      <c r="AC74" s="211">
        <f t="shared" si="8"/>
        <v>0.06</v>
      </c>
      <c r="AD74" s="211">
        <f t="shared" si="8"/>
        <v>3.2500000000000001E-2</v>
      </c>
      <c r="AE74" s="211">
        <f t="shared" si="8"/>
        <v>0.4425</v>
      </c>
      <c r="AF74" s="211">
        <f t="shared" si="8"/>
        <v>0.2175</v>
      </c>
      <c r="AG74" s="211">
        <f t="shared" si="8"/>
        <v>6.9249999999999998</v>
      </c>
      <c r="AH74" s="211"/>
      <c r="AI74"/>
      <c r="AJ74"/>
      <c r="AK74"/>
      <c r="AL74"/>
      <c r="AM74"/>
      <c r="AN74"/>
    </row>
    <row r="75" spans="1:40" s="206" customFormat="1" x14ac:dyDescent="0.3">
      <c r="A75"/>
      <c r="B75"/>
      <c r="C75"/>
      <c r="D75"/>
      <c r="E75"/>
      <c r="F75"/>
      <c r="G75"/>
      <c r="H75"/>
      <c r="I75"/>
      <c r="J75" s="458"/>
      <c r="K75" s="209" t="str">
        <f>G48</f>
        <v>Compost low rate 2t/ha</v>
      </c>
      <c r="L75" s="211">
        <f>AVERAGE(L48:L51)</f>
        <v>2.25</v>
      </c>
      <c r="M75" s="211">
        <f t="shared" ref="M75:AG75" si="9">AVERAGE(M48:M51)</f>
        <v>0.92499999999999993</v>
      </c>
      <c r="N75" s="211">
        <f t="shared" si="9"/>
        <v>12.5</v>
      </c>
      <c r="O75" s="211">
        <f t="shared" si="9"/>
        <v>12.25</v>
      </c>
      <c r="P75" s="211">
        <f t="shared" si="9"/>
        <v>31</v>
      </c>
      <c r="Q75" s="211">
        <f t="shared" si="9"/>
        <v>4.875</v>
      </c>
      <c r="R75" s="211">
        <f t="shared" si="9"/>
        <v>0.44750000000000001</v>
      </c>
      <c r="S75" s="211">
        <f t="shared" si="9"/>
        <v>0.04</v>
      </c>
      <c r="T75" s="211">
        <f t="shared" si="9"/>
        <v>5.5</v>
      </c>
      <c r="U75" s="211">
        <f t="shared" si="9"/>
        <v>6.25</v>
      </c>
      <c r="V75" s="211">
        <f t="shared" si="9"/>
        <v>0.36249999999999999</v>
      </c>
      <c r="W75" s="211">
        <f t="shared" si="9"/>
        <v>8.25</v>
      </c>
      <c r="X75" s="211">
        <f t="shared" si="9"/>
        <v>0.53749999999999998</v>
      </c>
      <c r="Y75" s="211">
        <f t="shared" si="9"/>
        <v>0.45500000000000002</v>
      </c>
      <c r="Z75" s="211">
        <f t="shared" si="9"/>
        <v>4.2000000000000003E-2</v>
      </c>
      <c r="AA75" s="211">
        <f t="shared" si="9"/>
        <v>1.55</v>
      </c>
      <c r="AB75" s="211">
        <f t="shared" si="9"/>
        <v>0.1575</v>
      </c>
      <c r="AC75" s="211">
        <f t="shared" si="9"/>
        <v>5.2499999999999998E-2</v>
      </c>
      <c r="AD75" s="211">
        <f t="shared" si="9"/>
        <v>0.03</v>
      </c>
      <c r="AE75" s="211">
        <f t="shared" si="9"/>
        <v>0.505</v>
      </c>
      <c r="AF75" s="211">
        <f t="shared" si="9"/>
        <v>0.2</v>
      </c>
      <c r="AG75" s="211">
        <f t="shared" si="9"/>
        <v>9.0250000000000004</v>
      </c>
      <c r="AH75" s="211"/>
      <c r="AI75"/>
      <c r="AJ75"/>
      <c r="AK75"/>
      <c r="AL75"/>
      <c r="AM75"/>
      <c r="AN75"/>
    </row>
    <row r="76" spans="1:40" s="206" customFormat="1" x14ac:dyDescent="0.3">
      <c r="A76"/>
      <c r="B76"/>
      <c r="C76"/>
      <c r="D76"/>
      <c r="E76"/>
      <c r="F76"/>
      <c r="G76"/>
      <c r="H76"/>
      <c r="I76"/>
      <c r="J76" s="458"/>
      <c r="K76" s="209" t="str">
        <f>G52</f>
        <v>Compost med rate 5t/ha</v>
      </c>
      <c r="L76" s="211">
        <f>AVERAGE(L52:L55)</f>
        <v>2.25</v>
      </c>
      <c r="M76" s="211">
        <f t="shared" ref="M76:AG76" si="10">AVERAGE(M52:M55)</f>
        <v>0.92500000000000004</v>
      </c>
      <c r="N76" s="211">
        <f t="shared" si="10"/>
        <v>13</v>
      </c>
      <c r="O76" s="211">
        <f t="shared" si="10"/>
        <v>14.25</v>
      </c>
      <c r="P76" s="211">
        <f t="shared" si="10"/>
        <v>24.737500000000001</v>
      </c>
      <c r="Q76" s="211">
        <f t="shared" si="10"/>
        <v>5.5249999999999995</v>
      </c>
      <c r="R76" s="211">
        <f t="shared" si="10"/>
        <v>0.46750000000000003</v>
      </c>
      <c r="S76" s="211">
        <f t="shared" si="10"/>
        <v>3.9249999999999993E-2</v>
      </c>
      <c r="T76" s="211">
        <f t="shared" si="10"/>
        <v>5.4499999999999993</v>
      </c>
      <c r="U76" s="211">
        <f t="shared" si="10"/>
        <v>6.2</v>
      </c>
      <c r="V76" s="211">
        <f t="shared" si="10"/>
        <v>0.44750000000000001</v>
      </c>
      <c r="W76" s="211">
        <f t="shared" si="10"/>
        <v>8.8249999999999993</v>
      </c>
      <c r="X76" s="211">
        <f t="shared" si="10"/>
        <v>0.45999999999999996</v>
      </c>
      <c r="Y76" s="211">
        <f t="shared" si="10"/>
        <v>0.47250000000000003</v>
      </c>
      <c r="Z76" s="211">
        <f t="shared" si="10"/>
        <v>2.7E-2</v>
      </c>
      <c r="AA76" s="211">
        <f t="shared" si="10"/>
        <v>1.325</v>
      </c>
      <c r="AB76" s="211">
        <f t="shared" si="10"/>
        <v>0.1525</v>
      </c>
      <c r="AC76" s="211">
        <f t="shared" si="10"/>
        <v>0.05</v>
      </c>
      <c r="AD76" s="211">
        <f t="shared" si="10"/>
        <v>3.2500000000000001E-2</v>
      </c>
      <c r="AE76" s="211">
        <f t="shared" si="10"/>
        <v>0.51</v>
      </c>
      <c r="AF76" s="211">
        <f t="shared" si="10"/>
        <v>0.25750000000000001</v>
      </c>
      <c r="AG76" s="211">
        <f t="shared" si="10"/>
        <v>8.875</v>
      </c>
      <c r="AH76" s="211"/>
      <c r="AI76"/>
      <c r="AJ76"/>
      <c r="AK76"/>
      <c r="AL76"/>
      <c r="AM76"/>
      <c r="AN76"/>
    </row>
    <row r="77" spans="1:40" s="206" customFormat="1" x14ac:dyDescent="0.3">
      <c r="A77"/>
      <c r="B77"/>
      <c r="C77"/>
      <c r="D77"/>
      <c r="E77"/>
      <c r="F77"/>
      <c r="G77"/>
      <c r="H77"/>
      <c r="I77"/>
      <c r="J77" s="458"/>
      <c r="K77" s="209" t="str">
        <f>G56</f>
        <v>Zeolite 10t/ha</v>
      </c>
      <c r="L77" s="211">
        <f>AVERAGE(L56:L59)</f>
        <v>2.5</v>
      </c>
      <c r="M77" s="211">
        <f t="shared" ref="M77:AG77" si="11">AVERAGE(M56:M59)</f>
        <v>2.4250000000000003</v>
      </c>
      <c r="N77" s="211">
        <f t="shared" si="11"/>
        <v>13</v>
      </c>
      <c r="O77" s="211">
        <f t="shared" si="11"/>
        <v>11.5</v>
      </c>
      <c r="P77" s="211">
        <f t="shared" si="11"/>
        <v>12.475</v>
      </c>
      <c r="Q77" s="211">
        <f t="shared" si="11"/>
        <v>7.1749999999999998</v>
      </c>
      <c r="R77" s="211">
        <f t="shared" si="11"/>
        <v>0.58250000000000002</v>
      </c>
      <c r="S77" s="211">
        <f t="shared" si="11"/>
        <v>3.9749999999999994E-2</v>
      </c>
      <c r="T77" s="211">
        <f t="shared" si="11"/>
        <v>5.3500000000000005</v>
      </c>
      <c r="U77" s="211">
        <f t="shared" si="11"/>
        <v>6.15</v>
      </c>
      <c r="V77" s="211">
        <f t="shared" si="11"/>
        <v>0.43000000000000005</v>
      </c>
      <c r="W77" s="211">
        <f t="shared" si="11"/>
        <v>7.15</v>
      </c>
      <c r="X77" s="211">
        <f t="shared" si="11"/>
        <v>0.59</v>
      </c>
      <c r="Y77" s="211">
        <f t="shared" si="11"/>
        <v>0.42750000000000005</v>
      </c>
      <c r="Z77" s="211">
        <f t="shared" si="11"/>
        <v>4.5999999999999999E-2</v>
      </c>
      <c r="AA77" s="211">
        <f t="shared" si="11"/>
        <v>1.29</v>
      </c>
      <c r="AB77" s="211">
        <f t="shared" si="11"/>
        <v>0.14000000000000001</v>
      </c>
      <c r="AC77" s="211">
        <f t="shared" si="11"/>
        <v>3.7500000000000006E-2</v>
      </c>
      <c r="AD77" s="211">
        <f t="shared" si="11"/>
        <v>3.0000000000000002E-2</v>
      </c>
      <c r="AE77" s="211">
        <f t="shared" si="11"/>
        <v>0.69500000000000006</v>
      </c>
      <c r="AF77" s="211">
        <f t="shared" si="11"/>
        <v>0.19500000000000001</v>
      </c>
      <c r="AG77" s="211">
        <f t="shared" si="11"/>
        <v>7.7333333333333343</v>
      </c>
      <c r="AH77" s="211"/>
      <c r="AI77"/>
      <c r="AJ77"/>
      <c r="AK77"/>
      <c r="AL77"/>
      <c r="AM77"/>
      <c r="AN77"/>
    </row>
    <row r="78" spans="1:40" s="206" customFormat="1" x14ac:dyDescent="0.3">
      <c r="A78"/>
      <c r="B78"/>
      <c r="C78"/>
      <c r="D78"/>
      <c r="E78"/>
      <c r="F78"/>
      <c r="G78"/>
      <c r="H78"/>
      <c r="I78"/>
      <c r="J78" s="459"/>
      <c r="K78" s="209" t="str">
        <f>G60</f>
        <v>ironman gypsum 5t/ha</v>
      </c>
      <c r="L78" s="211">
        <f>AVERAGE(L60:L63)</f>
        <v>2.25</v>
      </c>
      <c r="M78" s="211">
        <f t="shared" ref="M78:AG78" si="12">AVERAGE(M60:M63)</f>
        <v>1.4750000000000001</v>
      </c>
      <c r="N78" s="211">
        <f t="shared" si="12"/>
        <v>12.25</v>
      </c>
      <c r="O78" s="211">
        <f t="shared" si="12"/>
        <v>13</v>
      </c>
      <c r="P78" s="211">
        <f t="shared" si="12"/>
        <v>32.75</v>
      </c>
      <c r="Q78" s="211">
        <f t="shared" si="12"/>
        <v>8</v>
      </c>
      <c r="R78" s="211">
        <f t="shared" si="12"/>
        <v>0.43</v>
      </c>
      <c r="S78" s="211">
        <f t="shared" si="12"/>
        <v>4.4499999999999998E-2</v>
      </c>
      <c r="T78" s="211">
        <f t="shared" si="12"/>
        <v>5.35</v>
      </c>
      <c r="U78" s="211">
        <f t="shared" si="12"/>
        <v>6.0750000000000011</v>
      </c>
      <c r="V78" s="211">
        <f t="shared" si="12"/>
        <v>0.4</v>
      </c>
      <c r="W78" s="211">
        <f>AVERAGE(W60:W63)</f>
        <v>11.75</v>
      </c>
      <c r="X78" s="211">
        <f t="shared" si="12"/>
        <v>1.1324999999999998</v>
      </c>
      <c r="Y78" s="211">
        <f t="shared" si="12"/>
        <v>0.38</v>
      </c>
      <c r="Z78" s="211">
        <f t="shared" si="12"/>
        <v>4.5999999999999999E-2</v>
      </c>
      <c r="AA78" s="211">
        <f t="shared" si="12"/>
        <v>1.2424999999999999</v>
      </c>
      <c r="AB78" s="211">
        <f t="shared" si="12"/>
        <v>0.125</v>
      </c>
      <c r="AC78" s="211">
        <f t="shared" si="12"/>
        <v>5.2500000000000005E-2</v>
      </c>
      <c r="AD78" s="211">
        <f t="shared" si="12"/>
        <v>2.75E-2</v>
      </c>
      <c r="AE78" s="211">
        <f t="shared" si="12"/>
        <v>0.48499999999999999</v>
      </c>
      <c r="AF78" s="211">
        <f t="shared" si="12"/>
        <v>0.20500000000000002</v>
      </c>
      <c r="AG78" s="211">
        <f t="shared" si="12"/>
        <v>8.5749999999999993</v>
      </c>
      <c r="AH78" s="211"/>
      <c r="AI78"/>
      <c r="AJ78"/>
      <c r="AK78"/>
      <c r="AL78"/>
      <c r="AM78"/>
      <c r="AN78"/>
    </row>
    <row r="79" spans="1:40" s="206" customFormat="1" x14ac:dyDescent="0.3">
      <c r="A79"/>
      <c r="B79"/>
      <c r="C79"/>
      <c r="D79"/>
      <c r="E79"/>
      <c r="F79"/>
      <c r="G79"/>
      <c r="H79"/>
      <c r="I79"/>
      <c r="J79" s="460" t="s">
        <v>359</v>
      </c>
      <c r="K79" s="212" t="s">
        <v>408</v>
      </c>
      <c r="L79" s="217">
        <f>STDEV(L16:L19)/SQRT(4)</f>
        <v>0.125</v>
      </c>
      <c r="M79" s="217">
        <f t="shared" ref="M79:AG79" si="13">STDEV(M16:M19)/SQRT(4)</f>
        <v>8.9235435578938871E-2</v>
      </c>
      <c r="N79" s="217">
        <f t="shared" si="13"/>
        <v>1.6631908199914105</v>
      </c>
      <c r="O79" s="217">
        <f t="shared" si="13"/>
        <v>1.2397729780234115</v>
      </c>
      <c r="P79" s="217">
        <f t="shared" si="13"/>
        <v>1.2573855886395859</v>
      </c>
      <c r="Q79" s="217">
        <f t="shared" si="13"/>
        <v>2.063999174561995</v>
      </c>
      <c r="R79" s="217">
        <f t="shared" si="13"/>
        <v>5.9494397495338393E-2</v>
      </c>
      <c r="S79" s="217">
        <f t="shared" si="13"/>
        <v>4.3935453497990287E-3</v>
      </c>
      <c r="T79" s="217">
        <f t="shared" si="13"/>
        <v>0.10758287072798395</v>
      </c>
      <c r="U79" s="217">
        <f t="shared" si="13"/>
        <v>8.2775913476396373E-2</v>
      </c>
      <c r="V79" s="217">
        <f t="shared" si="13"/>
        <v>2.7634351944769875E-2</v>
      </c>
      <c r="W79" s="217">
        <f t="shared" si="13"/>
        <v>2.6793232630924071</v>
      </c>
      <c r="X79" s="217">
        <f t="shared" si="13"/>
        <v>0.12614200551582952</v>
      </c>
      <c r="Y79" s="217">
        <f t="shared" si="13"/>
        <v>9.160098657078293E-2</v>
      </c>
      <c r="Z79" s="217">
        <f t="shared" si="13"/>
        <v>1.0572938902549138E-2</v>
      </c>
      <c r="AA79" s="217">
        <f t="shared" si="13"/>
        <v>0.16794716431068474</v>
      </c>
      <c r="AB79" s="217">
        <f t="shared" si="13"/>
        <v>1.4743171677461789E-2</v>
      </c>
      <c r="AC79" s="217">
        <f t="shared" si="13"/>
        <v>2.5000000000000001E-3</v>
      </c>
      <c r="AD79" s="217">
        <f t="shared" si="13"/>
        <v>3.4694433324435649E-3</v>
      </c>
      <c r="AE79" s="217">
        <f t="shared" si="13"/>
        <v>0.23503102632064002</v>
      </c>
      <c r="AF79" s="217">
        <f t="shared" si="13"/>
        <v>1.9767163194063478E-2</v>
      </c>
      <c r="AG79" s="217">
        <f t="shared" si="13"/>
        <v>0.92889570040033476</v>
      </c>
      <c r="AH79" s="214"/>
      <c r="AI79"/>
      <c r="AJ79"/>
      <c r="AK79"/>
      <c r="AL79"/>
      <c r="AM79"/>
      <c r="AN79"/>
    </row>
    <row r="80" spans="1:40" s="206" customFormat="1" x14ac:dyDescent="0.3">
      <c r="A80"/>
      <c r="B80"/>
      <c r="C80"/>
      <c r="D80"/>
      <c r="E80"/>
      <c r="F80"/>
      <c r="G80"/>
      <c r="H80"/>
      <c r="I80"/>
      <c r="J80" s="461"/>
      <c r="K80" s="212" t="s">
        <v>134</v>
      </c>
      <c r="L80" s="217">
        <f>STDEV(L20:L23)/SQRT(4)</f>
        <v>0.23935677693908453</v>
      </c>
      <c r="M80" s="217">
        <f t="shared" ref="M80:AG80" si="14">STDEV(M20:M23)/SQRT(4)</f>
        <v>0</v>
      </c>
      <c r="N80" s="217">
        <f t="shared" si="14"/>
        <v>2.0155644370746373</v>
      </c>
      <c r="O80" s="217">
        <f t="shared" si="14"/>
        <v>0.40824829046386302</v>
      </c>
      <c r="P80" s="217">
        <f t="shared" si="14"/>
        <v>2.6614532371118851</v>
      </c>
      <c r="Q80" s="217">
        <f t="shared" si="14"/>
        <v>1.3548523904839211</v>
      </c>
      <c r="R80" s="217">
        <f t="shared" si="14"/>
        <v>5.7209410647783121E-2</v>
      </c>
      <c r="S80" s="217">
        <f t="shared" si="14"/>
        <v>5.330728530573153E-3</v>
      </c>
      <c r="T80" s="217">
        <f t="shared" si="14"/>
        <v>7.071067811865471E-2</v>
      </c>
      <c r="U80" s="217">
        <f t="shared" si="14"/>
        <v>9.1287092917527762E-2</v>
      </c>
      <c r="V80" s="217">
        <f t="shared" si="14"/>
        <v>1.0307764064044161E-2</v>
      </c>
      <c r="W80" s="217">
        <f t="shared" si="14"/>
        <v>1.2371843031658643</v>
      </c>
      <c r="X80" s="217">
        <f t="shared" si="14"/>
        <v>5.4371407927329057E-2</v>
      </c>
      <c r="Y80" s="217">
        <f t="shared" si="14"/>
        <v>3.1191612120354973E-2</v>
      </c>
      <c r="Z80" s="217">
        <f t="shared" si="14"/>
        <v>5.9511903571190421E-3</v>
      </c>
      <c r="AA80" s="217">
        <f>STDEV(AA20:AA23)/SQRT(4)</f>
        <v>0.24225933074565592</v>
      </c>
      <c r="AB80" s="217">
        <f t="shared" si="14"/>
        <v>4.8196645803070787E-2</v>
      </c>
      <c r="AC80" s="217">
        <f t="shared" si="14"/>
        <v>4.7871355387816839E-3</v>
      </c>
      <c r="AD80" s="217">
        <f t="shared" si="14"/>
        <v>7.4999999999999971E-3</v>
      </c>
      <c r="AE80" s="217">
        <f t="shared" si="14"/>
        <v>4.0620192023179839E-2</v>
      </c>
      <c r="AF80" s="217">
        <f t="shared" si="14"/>
        <v>8.6602540378443831E-3</v>
      </c>
      <c r="AG80" s="217">
        <f t="shared" si="14"/>
        <v>1.0496030995889181</v>
      </c>
      <c r="AH80" s="214"/>
      <c r="AI80"/>
      <c r="AJ80"/>
      <c r="AK80"/>
      <c r="AL80"/>
      <c r="AM80"/>
      <c r="AN80"/>
    </row>
    <row r="81" spans="1:40" s="206" customFormat="1" x14ac:dyDescent="0.3">
      <c r="A81"/>
      <c r="B81"/>
      <c r="C81"/>
      <c r="D81"/>
      <c r="E81"/>
      <c r="F81"/>
      <c r="G81"/>
      <c r="H81"/>
      <c r="I81"/>
      <c r="J81" s="461"/>
      <c r="K81" s="212" t="s">
        <v>139</v>
      </c>
      <c r="L81" s="217">
        <f>STDEV(L24:L27)/SQRT(4)</f>
        <v>0</v>
      </c>
      <c r="M81" s="217">
        <f t="shared" ref="M81:AG81" si="15">STDEV(M24:M27)/SQRT(4)</f>
        <v>0.51720402163943013</v>
      </c>
      <c r="N81" s="217">
        <f t="shared" si="15"/>
        <v>3.9449334595148748</v>
      </c>
      <c r="O81" s="217">
        <f t="shared" si="15"/>
        <v>1.6007810593582121</v>
      </c>
      <c r="P81" s="217">
        <f>STDEV(P24:P27)/SQRT(4)</f>
        <v>8.3076364217908978</v>
      </c>
      <c r="Q81" s="217">
        <f t="shared" si="15"/>
        <v>1.4990969503893559</v>
      </c>
      <c r="R81" s="217">
        <f t="shared" si="15"/>
        <v>0.11247221879201991</v>
      </c>
      <c r="S81" s="217">
        <f t="shared" si="15"/>
        <v>8.421203397773188E-3</v>
      </c>
      <c r="T81" s="217">
        <f t="shared" si="15"/>
        <v>0.11902380714238081</v>
      </c>
      <c r="U81" s="217">
        <f t="shared" si="15"/>
        <v>8.6602540378443893E-2</v>
      </c>
      <c r="V81" s="217">
        <f t="shared" si="15"/>
        <v>5.9634302209382983E-2</v>
      </c>
      <c r="W81" s="217">
        <f t="shared" si="15"/>
        <v>3.4240570478113623</v>
      </c>
      <c r="X81" s="217">
        <f t="shared" si="15"/>
        <v>0.12864680330268596</v>
      </c>
      <c r="Y81" s="217">
        <f t="shared" si="15"/>
        <v>0.10496030995889187</v>
      </c>
      <c r="Z81" s="217">
        <f t="shared" si="15"/>
        <v>1.0696572659813356E-2</v>
      </c>
      <c r="AA81" s="217">
        <f t="shared" si="15"/>
        <v>0.25222344590990492</v>
      </c>
      <c r="AB81" s="217">
        <f t="shared" si="15"/>
        <v>3.0103986446980733E-2</v>
      </c>
      <c r="AC81" s="217">
        <f t="shared" si="15"/>
        <v>7.5000000000000015E-3</v>
      </c>
      <c r="AD81" s="217">
        <f t="shared" si="15"/>
        <v>9.5742710775633781E-3</v>
      </c>
      <c r="AE81" s="217">
        <f t="shared" si="15"/>
        <v>0.10696572659813351</v>
      </c>
      <c r="AF81" s="217">
        <f t="shared" si="15"/>
        <v>2.9545163168726449E-2</v>
      </c>
      <c r="AG81" s="217">
        <f t="shared" si="15"/>
        <v>1.8002314665990418</v>
      </c>
      <c r="AH81" s="214"/>
      <c r="AI81"/>
      <c r="AJ81"/>
      <c r="AK81"/>
      <c r="AL81"/>
      <c r="AM81"/>
      <c r="AN81"/>
    </row>
    <row r="82" spans="1:40" s="206" customFormat="1" x14ac:dyDescent="0.3">
      <c r="A82"/>
      <c r="B82"/>
      <c r="C82"/>
      <c r="D82"/>
      <c r="E82"/>
      <c r="F82"/>
      <c r="G82"/>
      <c r="H82"/>
      <c r="I82"/>
      <c r="J82" s="461"/>
      <c r="K82" s="212" t="s">
        <v>144</v>
      </c>
      <c r="L82" s="217">
        <f>STDEV(L28:L31)/SQRT(4)</f>
        <v>0</v>
      </c>
      <c r="M82" s="217">
        <f t="shared" ref="M82:AG82" si="16">STDEV(M28:M31)/SQRT(4)</f>
        <v>2.4999999999999994E-2</v>
      </c>
      <c r="N82" s="217">
        <f t="shared" si="16"/>
        <v>1.2909944487358056</v>
      </c>
      <c r="O82" s="217">
        <f t="shared" si="16"/>
        <v>1.2583057392117916</v>
      </c>
      <c r="P82" s="217">
        <f t="shared" si="16"/>
        <v>0</v>
      </c>
      <c r="Q82" s="217">
        <f t="shared" si="16"/>
        <v>16.007810593582121</v>
      </c>
      <c r="R82" s="217">
        <f t="shared" si="16"/>
        <v>2.2546248764114665E-2</v>
      </c>
      <c r="S82" s="217">
        <f t="shared" si="16"/>
        <v>1.6392960887730641E-2</v>
      </c>
      <c r="T82" s="217">
        <f t="shared" si="16"/>
        <v>0.12499999999999992</v>
      </c>
      <c r="U82" s="217">
        <f t="shared" si="16"/>
        <v>7.071067811865471E-2</v>
      </c>
      <c r="V82" s="217">
        <f t="shared" si="16"/>
        <v>4.0414518843273864E-2</v>
      </c>
      <c r="W82" s="217">
        <f t="shared" si="16"/>
        <v>3.0439489154714803</v>
      </c>
      <c r="X82" s="217">
        <f t="shared" si="16"/>
        <v>0.17727097901235805</v>
      </c>
      <c r="Y82" s="217">
        <f t="shared" si="16"/>
        <v>6.0052060747321535E-2</v>
      </c>
      <c r="Z82" s="217">
        <f t="shared" si="16"/>
        <v>8.8928810479694097E-3</v>
      </c>
      <c r="AA82" s="217">
        <f t="shared" si="16"/>
        <v>7.284401142166734E-2</v>
      </c>
      <c r="AB82" s="217">
        <f t="shared" si="16"/>
        <v>1.0000000000000012E-2</v>
      </c>
      <c r="AC82" s="217">
        <f t="shared" si="16"/>
        <v>6.4549722436790368E-3</v>
      </c>
      <c r="AD82" s="217">
        <f t="shared" si="16"/>
        <v>1.1086778913041721E-2</v>
      </c>
      <c r="AE82" s="217">
        <f t="shared" si="16"/>
        <v>4.6792983804555099E-2</v>
      </c>
      <c r="AF82" s="217">
        <f t="shared" si="16"/>
        <v>1.3149778198382896E-2</v>
      </c>
      <c r="AG82" s="217">
        <f t="shared" si="16"/>
        <v>0.93663849305197222</v>
      </c>
      <c r="AH82" s="214"/>
      <c r="AI82"/>
      <c r="AJ82"/>
      <c r="AK82"/>
      <c r="AL82"/>
      <c r="AM82"/>
      <c r="AN82"/>
    </row>
    <row r="83" spans="1:40" s="206" customFormat="1" x14ac:dyDescent="0.3">
      <c r="A83"/>
      <c r="B83"/>
      <c r="C83"/>
      <c r="D83"/>
      <c r="E83"/>
      <c r="F83"/>
      <c r="G83"/>
      <c r="H83"/>
      <c r="I83"/>
      <c r="J83" s="461"/>
      <c r="K83" s="212" t="s">
        <v>149</v>
      </c>
      <c r="L83" s="217">
        <f>STDEV(L32:L35)/SQRT(4)</f>
        <v>0</v>
      </c>
      <c r="M83" s="217">
        <f t="shared" ref="M83:AG83" si="17">STDEV(M32:M35)/SQRT(4)</f>
        <v>2.4999999999999994E-2</v>
      </c>
      <c r="N83" s="217">
        <f t="shared" si="17"/>
        <v>1.4361406616345072</v>
      </c>
      <c r="O83" s="217">
        <f t="shared" si="17"/>
        <v>1.2247448713915889</v>
      </c>
      <c r="P83" s="217">
        <f t="shared" si="17"/>
        <v>6.342991539223954</v>
      </c>
      <c r="Q83" s="217">
        <f t="shared" si="17"/>
        <v>0.82915619758884995</v>
      </c>
      <c r="R83" s="217">
        <f>STDEV(R32:R35)/SQRT(4)</f>
        <v>5.9791303715507026E-2</v>
      </c>
      <c r="S83" s="217">
        <f t="shared" si="17"/>
        <v>3.3509948771471769E-3</v>
      </c>
      <c r="T83" s="217">
        <f t="shared" si="17"/>
        <v>0.10801234497346436</v>
      </c>
      <c r="U83" s="217">
        <f t="shared" si="17"/>
        <v>7.071067811865471E-2</v>
      </c>
      <c r="V83" s="217">
        <f t="shared" si="17"/>
        <v>2.2126530078919595E-2</v>
      </c>
      <c r="W83" s="217">
        <f t="shared" si="17"/>
        <v>2.2770595073471407</v>
      </c>
      <c r="X83" s="217">
        <f t="shared" si="17"/>
        <v>7.8567911176679869E-2</v>
      </c>
      <c r="Y83" s="217">
        <f t="shared" si="17"/>
        <v>3.7193189340702273E-2</v>
      </c>
      <c r="Z83" s="217">
        <f t="shared" si="17"/>
        <v>1.1078319668012227E-2</v>
      </c>
      <c r="AA83" s="217">
        <f t="shared" si="17"/>
        <v>0.13668699035875109</v>
      </c>
      <c r="AB83" s="217">
        <f t="shared" si="17"/>
        <v>1.7969882210706563E-2</v>
      </c>
      <c r="AC83" s="217">
        <f t="shared" si="17"/>
        <v>6.4549722436790255E-3</v>
      </c>
      <c r="AD83" s="217">
        <f t="shared" si="17"/>
        <v>4.7871355387816917E-3</v>
      </c>
      <c r="AE83" s="217">
        <f t="shared" si="17"/>
        <v>7.9726093595509973E-2</v>
      </c>
      <c r="AF83" s="217">
        <f t="shared" si="17"/>
        <v>2.0966242709015183E-2</v>
      </c>
      <c r="AG83" s="217">
        <f t="shared" si="17"/>
        <v>2.0400163398038424</v>
      </c>
      <c r="AH83" s="214"/>
      <c r="AI83"/>
      <c r="AJ83"/>
      <c r="AK83"/>
      <c r="AL83"/>
      <c r="AM83"/>
      <c r="AN83"/>
    </row>
    <row r="84" spans="1:40" s="206" customFormat="1" x14ac:dyDescent="0.3">
      <c r="A84"/>
      <c r="B84"/>
      <c r="C84"/>
      <c r="D84"/>
      <c r="E84"/>
      <c r="F84"/>
      <c r="G84"/>
      <c r="H84"/>
      <c r="I84"/>
      <c r="J84" s="461"/>
      <c r="K84" s="212" t="s">
        <v>159</v>
      </c>
      <c r="L84" s="217">
        <f>STDEV(L36:L39)/SQRT(4)</f>
        <v>0.125</v>
      </c>
      <c r="M84" s="217">
        <f t="shared" ref="M84:AG84" si="18">STDEV(M36:M39)/SQRT(4)</f>
        <v>2.4999999999999994E-2</v>
      </c>
      <c r="N84" s="217">
        <f t="shared" si="18"/>
        <v>2.2730302828309759</v>
      </c>
      <c r="O84" s="217">
        <f t="shared" si="18"/>
        <v>1.1086778913041726</v>
      </c>
      <c r="P84" s="217">
        <f t="shared" si="18"/>
        <v>7.4329047428758734</v>
      </c>
      <c r="Q84" s="217">
        <f t="shared" si="18"/>
        <v>0.56770737767503709</v>
      </c>
      <c r="R84" s="217">
        <f t="shared" si="18"/>
        <v>7.5993420767853398E-2</v>
      </c>
      <c r="S84" s="217">
        <f t="shared" si="18"/>
        <v>5.4924190177613628E-3</v>
      </c>
      <c r="T84" s="217">
        <f t="shared" si="18"/>
        <v>6.4549722436790274E-2</v>
      </c>
      <c r="U84" s="217">
        <f t="shared" si="18"/>
        <v>7.071067811865471E-2</v>
      </c>
      <c r="V84" s="217">
        <f t="shared" si="18"/>
        <v>2.9545163168726411E-2</v>
      </c>
      <c r="W84" s="217">
        <f t="shared" si="18"/>
        <v>1.0340051579497394</v>
      </c>
      <c r="X84" s="217">
        <f t="shared" si="18"/>
        <v>8.2865352631040376E-2</v>
      </c>
      <c r="Y84" s="217">
        <f t="shared" si="18"/>
        <v>4.9560569003997454E-2</v>
      </c>
      <c r="Z84" s="217">
        <f t="shared" si="18"/>
        <v>4.0207793606049369E-3</v>
      </c>
      <c r="AA84" s="217">
        <f t="shared" si="18"/>
        <v>0.15895492023421803</v>
      </c>
      <c r="AB84" s="217">
        <f t="shared" si="18"/>
        <v>1.5545631755148025E-2</v>
      </c>
      <c r="AC84" s="217">
        <f t="shared" si="18"/>
        <v>6.4549722436790316E-3</v>
      </c>
      <c r="AD84" s="217">
        <f t="shared" si="18"/>
        <v>7.4999999999999971E-3</v>
      </c>
      <c r="AE84" s="217">
        <f t="shared" si="18"/>
        <v>0.10330980915027711</v>
      </c>
      <c r="AF84" s="217">
        <f t="shared" si="18"/>
        <v>2.9580398915498112E-2</v>
      </c>
      <c r="AG84" s="217">
        <f t="shared" si="18"/>
        <v>1.5612494995995996</v>
      </c>
      <c r="AH84" s="214"/>
      <c r="AI84"/>
      <c r="AJ84"/>
      <c r="AK84"/>
      <c r="AL84"/>
      <c r="AM84"/>
      <c r="AN84"/>
    </row>
    <row r="85" spans="1:40" s="206" customFormat="1" x14ac:dyDescent="0.3">
      <c r="A85"/>
      <c r="B85"/>
      <c r="C85"/>
      <c r="D85"/>
      <c r="E85"/>
      <c r="F85"/>
      <c r="G85"/>
      <c r="H85"/>
      <c r="I85"/>
      <c r="J85" s="461"/>
      <c r="K85" s="212" t="s">
        <v>164</v>
      </c>
      <c r="L85" s="217">
        <f>STDEV(L40:L43)/SQRT(4)</f>
        <v>0</v>
      </c>
      <c r="M85" s="217">
        <f t="shared" ref="M85:AG85" si="19">STDEV(M40:M43)/SQRT(4)</f>
        <v>0</v>
      </c>
      <c r="N85" s="217">
        <f t="shared" si="19"/>
        <v>1.4719601443879744</v>
      </c>
      <c r="O85" s="217">
        <f t="shared" si="19"/>
        <v>1.9311050377094112</v>
      </c>
      <c r="P85" s="217">
        <f t="shared" si="19"/>
        <v>6.2303148328689346</v>
      </c>
      <c r="Q85" s="217">
        <f t="shared" si="19"/>
        <v>0.93663849305197033</v>
      </c>
      <c r="R85" s="217">
        <f t="shared" si="19"/>
        <v>4.6726152562920627E-2</v>
      </c>
      <c r="S85" s="217">
        <f t="shared" si="19"/>
        <v>3.5237290853109937E-3</v>
      </c>
      <c r="T85" s="217">
        <f t="shared" si="19"/>
        <v>0.17795130420052185</v>
      </c>
      <c r="U85" s="217">
        <f t="shared" si="19"/>
        <v>0.149303940559741</v>
      </c>
      <c r="V85" s="217">
        <f t="shared" si="19"/>
        <v>1.6520189667999178E-2</v>
      </c>
      <c r="W85" s="217">
        <f t="shared" si="19"/>
        <v>2.3417852876242367</v>
      </c>
      <c r="X85" s="217">
        <f t="shared" si="19"/>
        <v>7.1239034243875135E-2</v>
      </c>
      <c r="Y85" s="217">
        <f t="shared" si="19"/>
        <v>6.4678693039774263E-2</v>
      </c>
      <c r="Z85" s="217">
        <f t="shared" si="19"/>
        <v>1.2023414656411041E-2</v>
      </c>
      <c r="AA85" s="217">
        <f t="shared" si="19"/>
        <v>0.11064206553868451</v>
      </c>
      <c r="AB85" s="217">
        <f t="shared" si="19"/>
        <v>1.2500000000000006E-2</v>
      </c>
      <c r="AC85" s="217">
        <f t="shared" si="19"/>
        <v>1.0408329997330667E-2</v>
      </c>
      <c r="AD85" s="217">
        <f t="shared" si="19"/>
        <v>7.4999999999999971E-3</v>
      </c>
      <c r="AE85" s="217">
        <f t="shared" si="19"/>
        <v>0.22453655975512465</v>
      </c>
      <c r="AF85" s="217">
        <f t="shared" si="19"/>
        <v>1.7969882210706563E-2</v>
      </c>
      <c r="AG85" s="217">
        <f t="shared" si="19"/>
        <v>1.3918662531531765</v>
      </c>
      <c r="AH85" s="214"/>
      <c r="AI85"/>
      <c r="AJ85"/>
      <c r="AK85"/>
      <c r="AL85"/>
      <c r="AM85"/>
      <c r="AN85"/>
    </row>
    <row r="86" spans="1:40" s="206" customFormat="1" x14ac:dyDescent="0.3">
      <c r="A86"/>
      <c r="B86"/>
      <c r="C86"/>
      <c r="D86"/>
      <c r="E86"/>
      <c r="F86"/>
      <c r="G86"/>
      <c r="H86"/>
      <c r="I86"/>
      <c r="J86" s="461"/>
      <c r="K86" s="212" t="s">
        <v>169</v>
      </c>
      <c r="L86" s="217">
        <f>STDEV(L44:L47)/SQRT(4)</f>
        <v>0</v>
      </c>
      <c r="M86" s="217">
        <f t="shared" ref="M86:AG86" si="20">STDEV(M44:M47)/SQRT(4)</f>
        <v>0</v>
      </c>
      <c r="N86" s="217">
        <f t="shared" si="20"/>
        <v>2.5617376914898995</v>
      </c>
      <c r="O86" s="217">
        <f t="shared" si="20"/>
        <v>0.62915286960589578</v>
      </c>
      <c r="P86" s="217">
        <f t="shared" si="20"/>
        <v>0.70710678118654757</v>
      </c>
      <c r="Q86" s="217">
        <f t="shared" si="20"/>
        <v>0.76321687612368716</v>
      </c>
      <c r="R86" s="217">
        <f t="shared" si="20"/>
        <v>5.5283360968739877E-2</v>
      </c>
      <c r="S86" s="217">
        <f t="shared" si="20"/>
        <v>5.7373048260194919E-3</v>
      </c>
      <c r="T86" s="217">
        <f t="shared" si="20"/>
        <v>6.4549722436790219E-2</v>
      </c>
      <c r="U86" s="217">
        <f t="shared" si="20"/>
        <v>2.8867513459481443E-2</v>
      </c>
      <c r="V86" s="217">
        <f t="shared" si="20"/>
        <v>4.7081489639418411E-2</v>
      </c>
      <c r="W86" s="217">
        <f t="shared" si="20"/>
        <v>0.95655632348545028</v>
      </c>
      <c r="X86" s="217">
        <f t="shared" si="20"/>
        <v>6.7946057035465093E-2</v>
      </c>
      <c r="Y86" s="217">
        <f t="shared" si="20"/>
        <v>0.15816657885491053</v>
      </c>
      <c r="Z86" s="217">
        <f t="shared" si="20"/>
        <v>3.8160843806184321E-3</v>
      </c>
      <c r="AA86" s="217">
        <f t="shared" si="20"/>
        <v>0.16904141504376971</v>
      </c>
      <c r="AB86" s="217">
        <f t="shared" si="20"/>
        <v>2.2499999999999996E-2</v>
      </c>
      <c r="AC86" s="217">
        <f t="shared" si="20"/>
        <v>0</v>
      </c>
      <c r="AD86" s="217">
        <f t="shared" si="20"/>
        <v>6.2915286960589564E-3</v>
      </c>
      <c r="AE86" s="217">
        <f t="shared" si="20"/>
        <v>5.3443895816079834E-2</v>
      </c>
      <c r="AF86" s="217">
        <f t="shared" si="20"/>
        <v>2.1746647251166453E-2</v>
      </c>
      <c r="AG86" s="217">
        <f t="shared" si="20"/>
        <v>0.93307288032607572</v>
      </c>
      <c r="AH86" s="214"/>
      <c r="AI86"/>
      <c r="AJ86"/>
      <c r="AK86"/>
      <c r="AL86"/>
      <c r="AM86"/>
      <c r="AN86"/>
    </row>
    <row r="87" spans="1:40" s="206" customFormat="1" x14ac:dyDescent="0.3">
      <c r="A87"/>
      <c r="B87"/>
      <c r="C87"/>
      <c r="D87"/>
      <c r="E87"/>
      <c r="F87"/>
      <c r="G87"/>
      <c r="H87"/>
      <c r="I87"/>
      <c r="J87" s="461"/>
      <c r="K87" s="212" t="s">
        <v>174</v>
      </c>
      <c r="L87" s="217">
        <f>STDEV(L48:L51)/SQRT(4)</f>
        <v>0.14433756729740643</v>
      </c>
      <c r="M87" s="217">
        <f t="shared" ref="M87:AG87" si="21">STDEV(M48:M51)/SQRT(4)</f>
        <v>2.4999999999999994E-2</v>
      </c>
      <c r="N87" s="217">
        <f t="shared" si="21"/>
        <v>1.4433756729740645</v>
      </c>
      <c r="O87" s="217">
        <f t="shared" si="21"/>
        <v>1.6520189667999174</v>
      </c>
      <c r="P87" s="217">
        <f t="shared" si="21"/>
        <v>2.9154759474226504</v>
      </c>
      <c r="Q87" s="217">
        <f t="shared" si="21"/>
        <v>0.63819406661819322</v>
      </c>
      <c r="R87" s="217">
        <f t="shared" si="21"/>
        <v>3.7721567659187653E-2</v>
      </c>
      <c r="S87" s="217">
        <f t="shared" si="21"/>
        <v>4.0414518843273715E-3</v>
      </c>
      <c r="T87" s="217">
        <f t="shared" si="21"/>
        <v>9.1287092917527679E-2</v>
      </c>
      <c r="U87" s="217">
        <f t="shared" si="21"/>
        <v>0.11902380714238091</v>
      </c>
      <c r="V87" s="217">
        <f t="shared" si="21"/>
        <v>3.1983068437325859E-2</v>
      </c>
      <c r="W87" s="217">
        <f t="shared" si="21"/>
        <v>1.9725195394047008</v>
      </c>
      <c r="X87" s="217">
        <f t="shared" si="21"/>
        <v>8.5281396955412758E-2</v>
      </c>
      <c r="Y87" s="217">
        <f t="shared" si="21"/>
        <v>4.4814432199162514E-2</v>
      </c>
      <c r="Z87" s="217">
        <f t="shared" si="21"/>
        <v>5.7300378125570177E-3</v>
      </c>
      <c r="AA87" s="217">
        <f t="shared" si="21"/>
        <v>9.891073416638449E-2</v>
      </c>
      <c r="AB87" s="217">
        <f t="shared" si="21"/>
        <v>1.4930394055974128E-2</v>
      </c>
      <c r="AC87" s="217">
        <f t="shared" si="21"/>
        <v>8.5391256382996768E-3</v>
      </c>
      <c r="AD87" s="217">
        <f t="shared" si="21"/>
        <v>7.0710678118654745E-3</v>
      </c>
      <c r="AE87" s="217">
        <f t="shared" si="21"/>
        <v>5.7807150653415434E-2</v>
      </c>
      <c r="AF87" s="217">
        <f t="shared" si="21"/>
        <v>1.7795130420052114E-2</v>
      </c>
      <c r="AG87" s="217">
        <f t="shared" si="21"/>
        <v>1.8856364973133068</v>
      </c>
      <c r="AH87" s="214"/>
      <c r="AI87"/>
      <c r="AJ87"/>
      <c r="AK87"/>
      <c r="AL87"/>
      <c r="AM87"/>
      <c r="AN87"/>
    </row>
    <row r="88" spans="1:40" s="206" customFormat="1" x14ac:dyDescent="0.3">
      <c r="A88"/>
      <c r="B88"/>
      <c r="C88"/>
      <c r="D88"/>
      <c r="E88"/>
      <c r="F88"/>
      <c r="G88"/>
      <c r="H88"/>
      <c r="I88"/>
      <c r="J88" s="461"/>
      <c r="K88" s="212" t="s">
        <v>179</v>
      </c>
      <c r="L88" s="217">
        <f>STDEV(L52:L55)/SQRT(4)</f>
        <v>0.14433756729740643</v>
      </c>
      <c r="M88" s="217">
        <f t="shared" ref="M88:AG88" si="22">STDEV(M52:M55)/SQRT(4)</f>
        <v>2.4999999999999994E-2</v>
      </c>
      <c r="N88" s="217">
        <f t="shared" si="22"/>
        <v>1.5811388300841898</v>
      </c>
      <c r="O88" s="217">
        <f t="shared" si="22"/>
        <v>1.4361406616345072</v>
      </c>
      <c r="P88" s="217">
        <f t="shared" si="22"/>
        <v>9.1155858972421502</v>
      </c>
      <c r="Q88" s="217">
        <f t="shared" si="22"/>
        <v>1.3930631715755044</v>
      </c>
      <c r="R88" s="217">
        <f t="shared" si="22"/>
        <v>5.0723925978443898E-2</v>
      </c>
      <c r="S88" s="217">
        <f t="shared" si="22"/>
        <v>4.8712592485585116E-3</v>
      </c>
      <c r="T88" s="217">
        <f t="shared" si="22"/>
        <v>6.4549722436790219E-2</v>
      </c>
      <c r="U88" s="217">
        <f t="shared" si="22"/>
        <v>8.1649658092772678E-2</v>
      </c>
      <c r="V88" s="217">
        <f t="shared" si="22"/>
        <v>4.2106016988865978E-2</v>
      </c>
      <c r="W88" s="217">
        <f t="shared" si="22"/>
        <v>2.606841959152876</v>
      </c>
      <c r="X88" s="217">
        <f t="shared" si="22"/>
        <v>8.1342895612749599E-2</v>
      </c>
      <c r="Y88" s="217">
        <f t="shared" si="22"/>
        <v>7.0400639201643647E-2</v>
      </c>
      <c r="Z88" s="217">
        <f t="shared" si="22"/>
        <v>5.9301489582190689E-3</v>
      </c>
      <c r="AA88" s="217">
        <f t="shared" si="22"/>
        <v>0.15945218719101983</v>
      </c>
      <c r="AB88" s="217">
        <f t="shared" si="22"/>
        <v>2.3228933107943939E-2</v>
      </c>
      <c r="AC88" s="217">
        <f t="shared" si="22"/>
        <v>1.0801234497346428E-2</v>
      </c>
      <c r="AD88" s="217">
        <f t="shared" si="22"/>
        <v>7.5000000000000015E-3</v>
      </c>
      <c r="AE88" s="217">
        <f t="shared" si="22"/>
        <v>0.10140677163450837</v>
      </c>
      <c r="AF88" s="217">
        <f t="shared" si="22"/>
        <v>3.300883720056394E-2</v>
      </c>
      <c r="AG88" s="217">
        <f t="shared" si="22"/>
        <v>0.82600948339995872</v>
      </c>
      <c r="AH88" s="214"/>
      <c r="AI88"/>
      <c r="AJ88"/>
      <c r="AK88"/>
      <c r="AL88"/>
      <c r="AM88"/>
      <c r="AN88"/>
    </row>
    <row r="89" spans="1:40" s="206" customFormat="1" x14ac:dyDescent="0.3">
      <c r="A89"/>
      <c r="B89"/>
      <c r="C89"/>
      <c r="D89"/>
      <c r="E89"/>
      <c r="F89"/>
      <c r="G89"/>
      <c r="H89"/>
      <c r="I89"/>
      <c r="J89" s="461"/>
      <c r="K89" s="212" t="s">
        <v>184</v>
      </c>
      <c r="L89" s="217">
        <f>STDEV(L56:L59)/SQRT(4)</f>
        <v>0</v>
      </c>
      <c r="M89" s="217">
        <f t="shared" ref="M89:AG89" si="23">STDEV(M56:M59)/SQRT(4)</f>
        <v>1.5249999999999999</v>
      </c>
      <c r="N89" s="217">
        <f t="shared" si="23"/>
        <v>2.7386127875258306</v>
      </c>
      <c r="O89" s="217">
        <f t="shared" si="23"/>
        <v>0.8660254037844386</v>
      </c>
      <c r="P89" s="217">
        <f t="shared" si="23"/>
        <v>6.960019755719089</v>
      </c>
      <c r="Q89" s="217">
        <f t="shared" si="23"/>
        <v>2.6348228909485862</v>
      </c>
      <c r="R89" s="217">
        <f t="shared" si="23"/>
        <v>0.15771149820690517</v>
      </c>
      <c r="S89" s="217">
        <f t="shared" si="23"/>
        <v>9.0127224891631275E-3</v>
      </c>
      <c r="T89" s="217">
        <f t="shared" si="23"/>
        <v>6.4549722436790274E-2</v>
      </c>
      <c r="U89" s="217">
        <f t="shared" si="23"/>
        <v>2.886751345948144E-2</v>
      </c>
      <c r="V89" s="217">
        <f t="shared" si="23"/>
        <v>5.0497524691810264E-2</v>
      </c>
      <c r="W89" s="217">
        <f t="shared" si="23"/>
        <v>1.898025289610231</v>
      </c>
      <c r="X89" s="217">
        <f t="shared" si="23"/>
        <v>0.14241956794392166</v>
      </c>
      <c r="Y89" s="217">
        <f t="shared" si="23"/>
        <v>0.12459099753459985</v>
      </c>
      <c r="Z89" s="217">
        <f t="shared" si="23"/>
        <v>9.300537618869141E-3</v>
      </c>
      <c r="AA89" s="217">
        <f t="shared" si="23"/>
        <v>0.29874738492579311</v>
      </c>
      <c r="AB89" s="217">
        <f t="shared" si="23"/>
        <v>4.6007245806140865E-2</v>
      </c>
      <c r="AC89" s="217">
        <f t="shared" si="23"/>
        <v>1.1086778913041721E-2</v>
      </c>
      <c r="AD89" s="217">
        <f t="shared" si="23"/>
        <v>7.0710678118654745E-3</v>
      </c>
      <c r="AE89" s="217">
        <f t="shared" si="23"/>
        <v>0.1021028892833105</v>
      </c>
      <c r="AF89" s="217">
        <f t="shared" si="23"/>
        <v>3.3040379335998349E-2</v>
      </c>
      <c r="AG89" s="217">
        <f t="shared" si="23"/>
        <v>1.0115993936995644</v>
      </c>
      <c r="AH89" s="214"/>
      <c r="AI89"/>
      <c r="AJ89"/>
      <c r="AK89"/>
      <c r="AL89"/>
      <c r="AM89"/>
      <c r="AN89"/>
    </row>
    <row r="90" spans="1:40" s="206" customFormat="1" x14ac:dyDescent="0.3">
      <c r="A90"/>
      <c r="B90"/>
      <c r="C90"/>
      <c r="D90"/>
      <c r="E90"/>
      <c r="F90"/>
      <c r="G90"/>
      <c r="H90"/>
      <c r="I90"/>
      <c r="J90" s="462"/>
      <c r="K90" s="212" t="s">
        <v>189</v>
      </c>
      <c r="L90" s="217">
        <f>STDEV(L60:L63)/SQRT(4)</f>
        <v>0.14433756729740643</v>
      </c>
      <c r="M90" s="217">
        <f t="shared" ref="M90:AG90" si="24">STDEV(M60:M63)/SQRT(4)</f>
        <v>0.50887948802573424</v>
      </c>
      <c r="N90" s="217">
        <f t="shared" si="24"/>
        <v>1.1086778913041726</v>
      </c>
      <c r="O90" s="217">
        <f t="shared" si="24"/>
        <v>3.3911649915626341</v>
      </c>
      <c r="P90" s="217">
        <f t="shared" si="24"/>
        <v>8.25</v>
      </c>
      <c r="Q90" s="217">
        <f t="shared" si="24"/>
        <v>0.88975652100260927</v>
      </c>
      <c r="R90" s="217">
        <f t="shared" si="24"/>
        <v>4.22295315310664E-2</v>
      </c>
      <c r="S90" s="217">
        <f t="shared" si="24"/>
        <v>5.3150729063673307E-3</v>
      </c>
      <c r="T90" s="217">
        <f t="shared" si="24"/>
        <v>8.660254037844399E-2</v>
      </c>
      <c r="U90" s="217">
        <f t="shared" si="24"/>
        <v>6.2915286960589512E-2</v>
      </c>
      <c r="V90" s="217">
        <f t="shared" si="24"/>
        <v>2.0816659994661334E-2</v>
      </c>
      <c r="W90" s="217">
        <f t="shared" si="24"/>
        <v>5.7412977627013912</v>
      </c>
      <c r="X90" s="217">
        <f t="shared" si="24"/>
        <v>0.49605737235391106</v>
      </c>
      <c r="Y90" s="217">
        <f t="shared" si="24"/>
        <v>2.943920288775944E-2</v>
      </c>
      <c r="Z90" s="217">
        <f t="shared" si="24"/>
        <v>1.5827191791344418E-2</v>
      </c>
      <c r="AA90" s="217">
        <f t="shared" si="24"/>
        <v>0.11301732905473712</v>
      </c>
      <c r="AB90" s="217">
        <f t="shared" si="24"/>
        <v>3.3040379335998349E-2</v>
      </c>
      <c r="AC90" s="217">
        <f t="shared" si="24"/>
        <v>1.2500000000000001E-2</v>
      </c>
      <c r="AD90" s="217">
        <f t="shared" si="24"/>
        <v>8.5391256382996682E-3</v>
      </c>
      <c r="AE90" s="217">
        <f t="shared" si="24"/>
        <v>0.12506664889836408</v>
      </c>
      <c r="AF90" s="217">
        <f t="shared" si="24"/>
        <v>4.2524502740576883E-2</v>
      </c>
      <c r="AG90" s="217">
        <f t="shared" si="24"/>
        <v>1.7810928293232433</v>
      </c>
      <c r="AH90" s="214"/>
      <c r="AI90"/>
      <c r="AJ90"/>
      <c r="AK90"/>
      <c r="AL90"/>
      <c r="AM90"/>
      <c r="AN90"/>
    </row>
    <row r="91" spans="1:40" s="206" customFormat="1" x14ac:dyDescent="0.3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</row>
    <row r="92" spans="1:40" s="206" customFormat="1" x14ac:dyDescent="0.3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</row>
    <row r="93" spans="1:40" s="206" customFormat="1" x14ac:dyDescent="0.3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</row>
    <row r="94" spans="1:40" s="206" customFormat="1" x14ac:dyDescent="0.3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 s="99"/>
      <c r="AJ94" s="99"/>
      <c r="AK94" s="99"/>
      <c r="AL94" s="99"/>
      <c r="AM94" s="99"/>
      <c r="AN94" s="99"/>
    </row>
    <row r="95" spans="1:40" s="206" customFormat="1" x14ac:dyDescent="0.3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 s="99"/>
      <c r="AJ95" s="99"/>
      <c r="AK95" s="99"/>
      <c r="AL95" s="99"/>
      <c r="AM95" s="99"/>
      <c r="AN95" s="99"/>
    </row>
    <row r="96" spans="1:40" s="206" customFormat="1" x14ac:dyDescent="0.3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 s="99"/>
      <c r="AJ96" s="99"/>
      <c r="AK96" s="99"/>
      <c r="AL96" s="99"/>
      <c r="AM96" s="99"/>
      <c r="AN96" s="99"/>
    </row>
    <row r="97" spans="1:40" s="206" customFormat="1" x14ac:dyDescent="0.3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 s="99"/>
      <c r="AJ97" s="99"/>
      <c r="AK97" s="99"/>
      <c r="AL97" s="99"/>
      <c r="AM97" s="99"/>
      <c r="AN97" s="99"/>
    </row>
    <row r="98" spans="1:40" s="206" customFormat="1" x14ac:dyDescent="0.3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 s="99"/>
      <c r="AJ98" s="99"/>
      <c r="AK98" s="99"/>
      <c r="AL98" s="99"/>
      <c r="AM98" s="99"/>
      <c r="AN98" s="99"/>
    </row>
    <row r="99" spans="1:40" s="206" customFormat="1" x14ac:dyDescent="0.3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 s="99"/>
      <c r="AJ99" s="99"/>
      <c r="AK99" s="99"/>
      <c r="AL99" s="99"/>
      <c r="AM99" s="99"/>
      <c r="AN99" s="99"/>
    </row>
    <row r="100" spans="1:40" s="206" customFormat="1" x14ac:dyDescent="0.3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 s="99"/>
      <c r="AJ100" s="99"/>
      <c r="AK100" s="99"/>
      <c r="AL100" s="99"/>
      <c r="AM100" s="99"/>
      <c r="AN100" s="99"/>
    </row>
    <row r="101" spans="1:40" s="206" customFormat="1" x14ac:dyDescent="0.3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 s="99"/>
      <c r="AJ101" s="99"/>
      <c r="AK101" s="99"/>
      <c r="AL101" s="99"/>
      <c r="AM101" s="99"/>
      <c r="AN101" s="99"/>
    </row>
    <row r="102" spans="1:40" s="206" customFormat="1" x14ac:dyDescent="0.3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 s="99"/>
      <c r="AJ102" s="99"/>
      <c r="AK102" s="99"/>
      <c r="AL102" s="99"/>
      <c r="AM102" s="99"/>
      <c r="AN102" s="99"/>
    </row>
    <row r="103" spans="1:40" s="206" customFormat="1" x14ac:dyDescent="0.3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 s="99"/>
      <c r="AJ103" s="99"/>
      <c r="AK103" s="99"/>
      <c r="AL103" s="99"/>
      <c r="AM103" s="99"/>
      <c r="AN103" s="99"/>
    </row>
    <row r="104" spans="1:40" s="206" customFormat="1" x14ac:dyDescent="0.3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 s="99"/>
      <c r="AJ104" s="99"/>
      <c r="AK104" s="99"/>
      <c r="AL104" s="99"/>
      <c r="AM104" s="99"/>
      <c r="AN104" s="99"/>
    </row>
    <row r="105" spans="1:40" s="206" customFormat="1" x14ac:dyDescent="0.3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 s="99"/>
      <c r="AJ105" s="99"/>
      <c r="AK105" s="99"/>
      <c r="AL105" s="99"/>
      <c r="AM105" s="99"/>
      <c r="AN105" s="99"/>
    </row>
    <row r="106" spans="1:40" s="206" customFormat="1" x14ac:dyDescent="0.3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 s="99"/>
      <c r="AJ106" s="99"/>
      <c r="AK106" s="99"/>
      <c r="AL106" s="99"/>
      <c r="AM106" s="99"/>
      <c r="AN106" s="99"/>
    </row>
    <row r="107" spans="1:40" s="206" customFormat="1" x14ac:dyDescent="0.3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 s="99"/>
      <c r="AJ107" s="99"/>
      <c r="AK107" s="99"/>
      <c r="AL107" s="99"/>
      <c r="AM107" s="99"/>
      <c r="AN107" s="99"/>
    </row>
    <row r="108" spans="1:40" s="206" customFormat="1" x14ac:dyDescent="0.3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 s="99"/>
      <c r="AJ108" s="99"/>
      <c r="AK108" s="99"/>
      <c r="AL108" s="99"/>
      <c r="AM108" s="99"/>
      <c r="AN108" s="99"/>
    </row>
    <row r="109" spans="1:40" s="206" customFormat="1" x14ac:dyDescent="0.3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</row>
    <row r="110" spans="1:40" s="206" customFormat="1" x14ac:dyDescent="0.3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</row>
    <row r="111" spans="1:40" s="206" customFormat="1" x14ac:dyDescent="0.3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</row>
    <row r="112" spans="1:40" s="206" customFormat="1" x14ac:dyDescent="0.3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</row>
    <row r="113" spans="1:34" s="206" customFormat="1" x14ac:dyDescent="0.3">
      <c r="A113" s="99"/>
      <c r="B113" s="99"/>
      <c r="C113" s="99"/>
      <c r="D113" s="99"/>
      <c r="E113" s="99"/>
      <c r="F113" s="99"/>
      <c r="G113" s="99"/>
      <c r="H113" s="99"/>
      <c r="I113" s="99"/>
      <c r="J113" s="99"/>
      <c r="K113" s="99"/>
      <c r="L113" s="99"/>
      <c r="M113" s="99"/>
      <c r="N113" s="99"/>
      <c r="O113" s="99"/>
      <c r="P113" s="99"/>
      <c r="Q113" s="99"/>
      <c r="R113" s="99"/>
      <c r="S113" s="99"/>
      <c r="T113" s="99"/>
      <c r="U113" s="99"/>
      <c r="V113" s="99"/>
      <c r="W113" s="99"/>
      <c r="X113" s="99"/>
      <c r="Y113" s="99"/>
      <c r="Z113" s="99"/>
      <c r="AA113" s="99"/>
      <c r="AB113" s="99"/>
      <c r="AC113" s="99"/>
      <c r="AD113" s="99"/>
      <c r="AE113" s="99"/>
      <c r="AF113" s="99"/>
      <c r="AG113" s="99"/>
      <c r="AH113" s="99"/>
    </row>
    <row r="114" spans="1:34" s="206" customFormat="1" x14ac:dyDescent="0.3">
      <c r="A114" s="99"/>
      <c r="B114" s="99"/>
      <c r="C114" s="99"/>
      <c r="D114" s="99"/>
      <c r="E114" s="99"/>
      <c r="F114" s="99"/>
      <c r="G114" s="99"/>
      <c r="H114" s="99"/>
      <c r="I114" s="99"/>
      <c r="J114" s="99"/>
      <c r="K114" s="99"/>
      <c r="L114" s="99"/>
      <c r="M114" s="99"/>
      <c r="N114" s="99"/>
      <c r="O114" s="99"/>
      <c r="P114" s="99"/>
      <c r="Q114" s="99"/>
      <c r="R114" s="99"/>
      <c r="S114" s="99"/>
      <c r="T114" s="99"/>
      <c r="U114" s="99"/>
      <c r="V114" s="99"/>
      <c r="W114" s="99"/>
      <c r="X114" s="99"/>
      <c r="Y114" s="99"/>
      <c r="Z114" s="99"/>
      <c r="AA114" s="99"/>
      <c r="AB114" s="99"/>
      <c r="AC114" s="99"/>
      <c r="AD114" s="99"/>
      <c r="AE114" s="99"/>
      <c r="AF114" s="99"/>
      <c r="AG114" s="99"/>
      <c r="AH114" s="99"/>
    </row>
    <row r="115" spans="1:34" s="206" customFormat="1" x14ac:dyDescent="0.3">
      <c r="A115" s="99"/>
      <c r="B115" s="99"/>
      <c r="C115" s="99"/>
      <c r="D115" s="99"/>
      <c r="E115" s="99"/>
      <c r="F115" s="99"/>
      <c r="G115" s="99"/>
      <c r="H115" s="99"/>
      <c r="I115" s="99"/>
      <c r="J115" s="99"/>
      <c r="K115" s="99"/>
      <c r="L115" s="99"/>
      <c r="M115" s="99"/>
      <c r="N115" s="99"/>
      <c r="O115" s="99"/>
      <c r="P115" s="99"/>
      <c r="Q115" s="99"/>
      <c r="R115" s="99"/>
      <c r="S115" s="99"/>
      <c r="T115" s="99"/>
      <c r="U115" s="99"/>
      <c r="V115" s="99"/>
      <c r="W115" s="99"/>
      <c r="X115" s="99"/>
      <c r="Y115" s="99"/>
      <c r="Z115" s="99"/>
      <c r="AA115" s="99"/>
      <c r="AB115" s="99"/>
      <c r="AC115" s="99"/>
      <c r="AD115" s="99"/>
      <c r="AE115" s="99"/>
      <c r="AF115" s="99"/>
      <c r="AG115" s="99"/>
      <c r="AH115" s="99"/>
    </row>
    <row r="116" spans="1:34" s="206" customFormat="1" x14ac:dyDescent="0.3">
      <c r="A116" s="99"/>
      <c r="B116" s="99"/>
      <c r="C116" s="99"/>
      <c r="D116" s="99"/>
      <c r="E116" s="99"/>
      <c r="F116" s="99"/>
      <c r="G116" s="99"/>
      <c r="H116" s="99"/>
      <c r="I116" s="99"/>
      <c r="J116" s="99"/>
      <c r="K116" s="99"/>
      <c r="L116" s="99"/>
      <c r="M116" s="99"/>
      <c r="N116" s="99"/>
      <c r="O116" s="99"/>
      <c r="P116" s="99"/>
      <c r="Q116" s="99"/>
      <c r="R116" s="99"/>
      <c r="S116" s="99"/>
      <c r="T116" s="99"/>
      <c r="U116" s="99"/>
      <c r="V116" s="99"/>
      <c r="W116" s="99"/>
      <c r="X116" s="99"/>
      <c r="Y116" s="99"/>
      <c r="Z116" s="99"/>
      <c r="AA116" s="99"/>
      <c r="AB116" s="99"/>
      <c r="AC116" s="99"/>
      <c r="AD116" s="99"/>
      <c r="AE116" s="99"/>
      <c r="AF116" s="99"/>
      <c r="AG116" s="99"/>
      <c r="AH116" s="99"/>
    </row>
    <row r="117" spans="1:34" s="206" customFormat="1" x14ac:dyDescent="0.3">
      <c r="A117" s="99"/>
      <c r="B117" s="99"/>
      <c r="C117" s="99"/>
      <c r="D117" s="99"/>
      <c r="E117" s="99"/>
      <c r="F117" s="99"/>
      <c r="G117" s="99"/>
      <c r="H117" s="99"/>
      <c r="I117" s="99"/>
      <c r="J117" s="99"/>
      <c r="K117" s="99"/>
      <c r="L117" s="99"/>
      <c r="M117" s="99"/>
      <c r="N117" s="99"/>
      <c r="O117" s="99"/>
      <c r="P117" s="99"/>
      <c r="Q117" s="99"/>
      <c r="R117" s="99"/>
      <c r="S117" s="99"/>
      <c r="T117" s="99"/>
      <c r="U117" s="99"/>
      <c r="V117" s="99"/>
      <c r="W117" s="99"/>
      <c r="X117" s="99"/>
      <c r="Y117" s="99"/>
      <c r="Z117" s="99"/>
      <c r="AA117" s="99"/>
      <c r="AB117" s="99"/>
      <c r="AC117" s="99"/>
      <c r="AD117" s="99"/>
      <c r="AE117" s="99"/>
      <c r="AF117" s="99"/>
      <c r="AG117" s="99"/>
      <c r="AH117" s="99"/>
    </row>
    <row r="118" spans="1:34" s="206" customFormat="1" x14ac:dyDescent="0.3">
      <c r="A118" s="99"/>
      <c r="B118" s="99"/>
      <c r="C118" s="99"/>
      <c r="D118" s="99"/>
      <c r="E118" s="99"/>
      <c r="F118" s="99"/>
      <c r="G118" s="99"/>
      <c r="H118" s="99"/>
      <c r="I118" s="99"/>
      <c r="J118" s="99"/>
      <c r="K118" s="99"/>
      <c r="L118" s="99"/>
      <c r="M118" s="99"/>
      <c r="N118" s="99"/>
      <c r="O118" s="99"/>
      <c r="P118" s="99"/>
      <c r="Q118" s="99"/>
      <c r="R118" s="99"/>
      <c r="S118" s="99"/>
      <c r="T118" s="99"/>
      <c r="U118" s="99"/>
      <c r="V118" s="99"/>
      <c r="W118" s="99"/>
      <c r="X118" s="99"/>
      <c r="Y118" s="99"/>
      <c r="Z118" s="99"/>
      <c r="AA118" s="99"/>
      <c r="AB118" s="99"/>
      <c r="AC118" s="99"/>
      <c r="AD118" s="99"/>
      <c r="AE118" s="99"/>
      <c r="AF118" s="99"/>
      <c r="AG118" s="99"/>
      <c r="AH118" s="99"/>
    </row>
    <row r="119" spans="1:34" s="206" customFormat="1" x14ac:dyDescent="0.3">
      <c r="A119" s="99"/>
      <c r="B119" s="99"/>
      <c r="C119" s="99"/>
      <c r="D119" s="99"/>
      <c r="E119" s="99"/>
      <c r="F119" s="99"/>
      <c r="G119" s="99"/>
      <c r="H119" s="99"/>
      <c r="I119" s="99"/>
      <c r="J119" s="99"/>
      <c r="K119" s="99"/>
      <c r="L119" s="99"/>
      <c r="M119" s="99"/>
      <c r="N119" s="99"/>
      <c r="O119" s="99"/>
      <c r="P119" s="99"/>
      <c r="Q119" s="99"/>
      <c r="R119" s="99"/>
      <c r="S119" s="99"/>
      <c r="T119" s="99"/>
      <c r="U119" s="99"/>
      <c r="V119" s="99"/>
      <c r="W119" s="99"/>
      <c r="X119" s="99"/>
      <c r="Y119" s="99"/>
      <c r="Z119" s="99"/>
      <c r="AA119" s="99"/>
      <c r="AB119" s="99"/>
      <c r="AC119" s="99"/>
      <c r="AD119" s="99"/>
      <c r="AE119" s="99"/>
      <c r="AF119" s="99"/>
      <c r="AG119" s="99"/>
      <c r="AH119" s="99"/>
    </row>
  </sheetData>
  <mergeCells count="4">
    <mergeCell ref="A1:AG1"/>
    <mergeCell ref="J66:K66"/>
    <mergeCell ref="J67:J78"/>
    <mergeCell ref="J79:J9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657F0-16D7-47CC-86BE-795F161296C0}">
  <sheetPr codeName="Sheet11"/>
  <dimension ref="A1:L22"/>
  <sheetViews>
    <sheetView workbookViewId="0">
      <selection activeCell="L27" sqref="L27"/>
    </sheetView>
  </sheetViews>
  <sheetFormatPr defaultRowHeight="14.4" x14ac:dyDescent="0.3"/>
  <cols>
    <col min="1" max="1" width="17" customWidth="1"/>
    <col min="2" max="2" width="13.88671875" customWidth="1"/>
    <col min="3" max="3" width="27.33203125" customWidth="1"/>
    <col min="5" max="5" width="12" customWidth="1"/>
    <col min="6" max="6" width="16.44140625" customWidth="1"/>
    <col min="7" max="7" width="28.44140625" customWidth="1"/>
    <col min="8" max="8" width="18.44140625" customWidth="1"/>
    <col min="9" max="9" width="18.5546875" bestFit="1" customWidth="1"/>
    <col min="10" max="10" width="18.5546875" customWidth="1"/>
    <col min="11" max="11" width="11" bestFit="1" customWidth="1"/>
    <col min="12" max="12" width="18.6640625" bestFit="1" customWidth="1"/>
    <col min="14" max="14" width="11.5546875" customWidth="1"/>
    <col min="15" max="15" width="6" bestFit="1" customWidth="1"/>
  </cols>
  <sheetData>
    <row r="1" spans="1:12" ht="18.600000000000001" thickBot="1" x14ac:dyDescent="0.35">
      <c r="A1" s="439" t="s">
        <v>297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1"/>
    </row>
    <row r="2" spans="1:12" x14ac:dyDescent="0.3">
      <c r="A2" s="31" t="s">
        <v>112</v>
      </c>
      <c r="B2" s="32" t="s">
        <v>113</v>
      </c>
      <c r="C2" s="32" t="s">
        <v>62</v>
      </c>
      <c r="D2" s="32" t="s">
        <v>114</v>
      </c>
      <c r="E2" s="33" t="s">
        <v>115</v>
      </c>
      <c r="F2" s="33" t="s">
        <v>298</v>
      </c>
      <c r="G2" s="33" t="s">
        <v>256</v>
      </c>
      <c r="H2" s="33" t="s">
        <v>299</v>
      </c>
      <c r="I2" s="33" t="s">
        <v>300</v>
      </c>
      <c r="J2" s="33" t="s">
        <v>304</v>
      </c>
      <c r="K2" s="33" t="s">
        <v>119</v>
      </c>
      <c r="L2" s="33" t="s">
        <v>257</v>
      </c>
    </row>
    <row r="3" spans="1:12" x14ac:dyDescent="0.3">
      <c r="A3" s="35" t="s">
        <v>120</v>
      </c>
      <c r="B3" s="36">
        <v>1</v>
      </c>
      <c r="C3" s="36" t="s">
        <v>121</v>
      </c>
      <c r="D3" s="36">
        <v>1</v>
      </c>
      <c r="E3" s="37">
        <v>54.666666666666664</v>
      </c>
      <c r="F3" s="38">
        <v>0.66833333333333345</v>
      </c>
      <c r="G3" s="37">
        <v>16.666666666666664</v>
      </c>
      <c r="H3" s="38">
        <v>0.50538589</v>
      </c>
      <c r="I3" s="38">
        <v>0.66279590399999999</v>
      </c>
      <c r="J3" s="38">
        <v>0.61372473650000003</v>
      </c>
      <c r="K3" s="37">
        <v>2.2062499999999998</v>
      </c>
      <c r="L3" s="37">
        <v>21.85</v>
      </c>
    </row>
    <row r="4" spans="1:12" x14ac:dyDescent="0.3">
      <c r="A4" s="35" t="s">
        <v>122</v>
      </c>
      <c r="B4" s="36">
        <v>1</v>
      </c>
      <c r="C4" s="36" t="s">
        <v>121</v>
      </c>
      <c r="D4" s="36">
        <v>2</v>
      </c>
      <c r="E4" s="37">
        <v>57.333333333333336</v>
      </c>
      <c r="F4" s="38">
        <v>0.66833333333333333</v>
      </c>
      <c r="G4" s="37">
        <v>12.962962962962962</v>
      </c>
      <c r="H4" s="38">
        <v>0.487519115</v>
      </c>
      <c r="I4" s="38">
        <v>0.63755659549999999</v>
      </c>
      <c r="J4" s="38">
        <v>0.608057022</v>
      </c>
      <c r="K4" s="37">
        <v>1.9545289855072463</v>
      </c>
      <c r="L4" s="37">
        <v>21.6</v>
      </c>
    </row>
    <row r="5" spans="1:12" x14ac:dyDescent="0.3">
      <c r="A5" s="35" t="s">
        <v>123</v>
      </c>
      <c r="B5" s="36">
        <v>1</v>
      </c>
      <c r="C5" s="36" t="s">
        <v>121</v>
      </c>
      <c r="D5" s="36">
        <v>3</v>
      </c>
      <c r="E5" s="37">
        <v>56</v>
      </c>
      <c r="F5" s="38">
        <v>0.4966666666666667</v>
      </c>
      <c r="G5" s="37">
        <v>5.5555555555555554</v>
      </c>
      <c r="H5" s="38">
        <v>0.44800723549999999</v>
      </c>
      <c r="I5" s="38">
        <v>0.60050659549999996</v>
      </c>
      <c r="J5" s="38">
        <v>0.5911167665</v>
      </c>
      <c r="K5" s="37">
        <v>2.0840000000000001</v>
      </c>
      <c r="L5" s="37">
        <v>21.45</v>
      </c>
    </row>
    <row r="6" spans="1:12" x14ac:dyDescent="0.3">
      <c r="A6" s="35" t="s">
        <v>124</v>
      </c>
      <c r="B6" s="36">
        <v>1</v>
      </c>
      <c r="C6" s="36" t="s">
        <v>121</v>
      </c>
      <c r="D6" s="36">
        <v>4</v>
      </c>
      <c r="E6" s="37">
        <v>67.333333333333329</v>
      </c>
      <c r="F6" s="38">
        <v>0.55000000000000004</v>
      </c>
      <c r="G6" s="37">
        <v>20.37037037037037</v>
      </c>
      <c r="H6" s="38">
        <v>0.47829650199999996</v>
      </c>
      <c r="I6" s="38">
        <v>0.63202127850000001</v>
      </c>
      <c r="J6" s="38">
        <v>0.59635978850000004</v>
      </c>
      <c r="K6" s="37">
        <v>2.238</v>
      </c>
      <c r="L6" s="37">
        <v>22.15</v>
      </c>
    </row>
    <row r="7" spans="1:12" x14ac:dyDescent="0.3">
      <c r="A7" s="39">
        <v>6</v>
      </c>
      <c r="B7" s="40">
        <v>2</v>
      </c>
      <c r="C7" s="40" t="s">
        <v>125</v>
      </c>
      <c r="D7" s="40">
        <v>1</v>
      </c>
      <c r="E7" s="41">
        <v>56</v>
      </c>
      <c r="F7" s="42">
        <v>0.6133333333333334</v>
      </c>
      <c r="G7" s="41">
        <v>7.4074074074074074</v>
      </c>
      <c r="H7" s="42">
        <v>0.455266012</v>
      </c>
      <c r="I7" s="42">
        <v>0.63324116399999997</v>
      </c>
      <c r="J7" s="42">
        <v>0.61119171699999997</v>
      </c>
      <c r="K7" s="41">
        <v>2.3666666666666667</v>
      </c>
      <c r="L7" s="41">
        <v>22.5</v>
      </c>
    </row>
    <row r="8" spans="1:12" x14ac:dyDescent="0.3">
      <c r="A8" s="39">
        <v>9</v>
      </c>
      <c r="B8" s="40">
        <v>2</v>
      </c>
      <c r="C8" s="40" t="s">
        <v>125</v>
      </c>
      <c r="D8" s="40">
        <v>2</v>
      </c>
      <c r="E8" s="41">
        <v>72</v>
      </c>
      <c r="F8" s="42">
        <v>0.68333333333333324</v>
      </c>
      <c r="G8" s="41">
        <v>11.111111111111109</v>
      </c>
      <c r="H8" s="42">
        <v>0.46948736099999999</v>
      </c>
      <c r="I8" s="42">
        <v>0.62790413099999998</v>
      </c>
      <c r="J8" s="42">
        <v>0.59809882800000003</v>
      </c>
      <c r="K8" s="41">
        <v>2.16</v>
      </c>
      <c r="L8" s="41">
        <v>21.9</v>
      </c>
    </row>
    <row r="9" spans="1:12" x14ac:dyDescent="0.3">
      <c r="A9" s="39">
        <v>27</v>
      </c>
      <c r="B9" s="40">
        <v>2</v>
      </c>
      <c r="C9" s="40" t="s">
        <v>125</v>
      </c>
      <c r="D9" s="40">
        <v>3</v>
      </c>
      <c r="E9" s="41">
        <v>58.666666666666664</v>
      </c>
      <c r="F9" s="42">
        <v>0.49</v>
      </c>
      <c r="G9" s="41">
        <v>3.7037037037037037</v>
      </c>
      <c r="H9" s="42">
        <v>0.45778226599999999</v>
      </c>
      <c r="I9" s="42">
        <v>0.60389029800000005</v>
      </c>
      <c r="J9" s="42">
        <v>0.58822929800000001</v>
      </c>
      <c r="K9" s="41">
        <v>2.1680000000000001</v>
      </c>
      <c r="L9" s="41">
        <v>20.7</v>
      </c>
    </row>
    <row r="10" spans="1:12" x14ac:dyDescent="0.3">
      <c r="A10" s="39">
        <v>21</v>
      </c>
      <c r="B10" s="40">
        <v>2</v>
      </c>
      <c r="C10" s="40" t="s">
        <v>125</v>
      </c>
      <c r="D10" s="40">
        <v>4</v>
      </c>
      <c r="E10" s="41">
        <v>53.333333333333336</v>
      </c>
      <c r="F10" s="42">
        <v>0.59</v>
      </c>
      <c r="G10" s="41">
        <v>3.7037037037037037</v>
      </c>
      <c r="H10" s="42">
        <v>0.45093086100000002</v>
      </c>
      <c r="I10" s="42">
        <v>0.62218118700000002</v>
      </c>
      <c r="J10" s="42">
        <v>0.59457996700000004</v>
      </c>
      <c r="K10" s="41">
        <v>2.6440000000000001</v>
      </c>
      <c r="L10" s="41">
        <v>22.1</v>
      </c>
    </row>
    <row r="11" spans="1:12" x14ac:dyDescent="0.3">
      <c r="A11" s="43">
        <v>4</v>
      </c>
      <c r="B11" s="44">
        <v>3</v>
      </c>
      <c r="C11" s="44" t="s">
        <v>126</v>
      </c>
      <c r="D11" s="44">
        <v>1</v>
      </c>
      <c r="E11" s="45">
        <v>54.666666666666664</v>
      </c>
      <c r="F11" s="46">
        <v>0.6333333333333333</v>
      </c>
      <c r="G11" s="45">
        <v>7.4074074074074074</v>
      </c>
      <c r="H11" s="46">
        <v>0.47029779500000002</v>
      </c>
      <c r="I11" s="46">
        <v>0.64006957900000006</v>
      </c>
      <c r="J11" s="46">
        <v>0.60822977600000006</v>
      </c>
      <c r="K11" s="45">
        <v>2.5375000000000001</v>
      </c>
      <c r="L11" s="45">
        <v>22.25</v>
      </c>
    </row>
    <row r="12" spans="1:12" x14ac:dyDescent="0.3">
      <c r="A12" s="43">
        <v>11</v>
      </c>
      <c r="B12" s="44">
        <v>3</v>
      </c>
      <c r="C12" s="44" t="s">
        <v>126</v>
      </c>
      <c r="D12" s="44">
        <v>2</v>
      </c>
      <c r="E12" s="45">
        <v>60</v>
      </c>
      <c r="F12" s="46">
        <v>0.63</v>
      </c>
      <c r="G12" s="45">
        <v>3.7037037037037037</v>
      </c>
      <c r="H12" s="46">
        <v>0.48970876000000002</v>
      </c>
      <c r="I12" s="46">
        <v>0.64781722900000005</v>
      </c>
      <c r="J12" s="46">
        <v>0.61071807499999997</v>
      </c>
      <c r="K12" s="45">
        <v>2.0500000000000003</v>
      </c>
      <c r="L12" s="45">
        <v>21.7</v>
      </c>
    </row>
    <row r="13" spans="1:12" x14ac:dyDescent="0.3">
      <c r="A13" s="43">
        <v>22</v>
      </c>
      <c r="B13" s="44">
        <v>3</v>
      </c>
      <c r="C13" s="44" t="s">
        <v>126</v>
      </c>
      <c r="D13" s="44">
        <v>3</v>
      </c>
      <c r="E13" s="45">
        <v>42.666666666666664</v>
      </c>
      <c r="F13" s="46">
        <v>0.54666666666666675</v>
      </c>
      <c r="G13" s="45">
        <v>11.111111111111109</v>
      </c>
      <c r="H13" s="46">
        <v>0.45184644600000001</v>
      </c>
      <c r="I13" s="46">
        <v>0.61967032200000005</v>
      </c>
      <c r="J13" s="46">
        <v>0.59549403700000003</v>
      </c>
      <c r="K13" s="45">
        <v>1.7</v>
      </c>
      <c r="L13" s="45">
        <v>22.2</v>
      </c>
    </row>
    <row r="14" spans="1:12" x14ac:dyDescent="0.3">
      <c r="A14" s="43">
        <v>16</v>
      </c>
      <c r="B14" s="44">
        <v>3</v>
      </c>
      <c r="C14" s="44" t="s">
        <v>126</v>
      </c>
      <c r="D14" s="44">
        <v>4</v>
      </c>
      <c r="E14" s="45">
        <v>50.666666666666664</v>
      </c>
      <c r="F14" s="46">
        <v>0.6166666666666667</v>
      </c>
      <c r="G14" s="45">
        <v>33.333333333333329</v>
      </c>
      <c r="H14" s="46">
        <v>0.48261533200000001</v>
      </c>
      <c r="I14" s="46">
        <v>0.63714690299999999</v>
      </c>
      <c r="J14" s="46">
        <v>0.60837098099999998</v>
      </c>
      <c r="K14" s="45">
        <v>2.791666666666667</v>
      </c>
      <c r="L14" s="45">
        <v>22.2</v>
      </c>
    </row>
    <row r="15" spans="1:12" x14ac:dyDescent="0.3">
      <c r="A15" s="47">
        <v>7</v>
      </c>
      <c r="B15" s="48">
        <v>4</v>
      </c>
      <c r="C15" s="48" t="s">
        <v>127</v>
      </c>
      <c r="D15" s="48">
        <v>1</v>
      </c>
      <c r="E15" s="49">
        <v>57.333333333333336</v>
      </c>
      <c r="F15" s="50">
        <v>0.69333333333333336</v>
      </c>
      <c r="G15" s="49">
        <v>18.518518518518515</v>
      </c>
      <c r="H15" s="50">
        <v>0.481880107</v>
      </c>
      <c r="I15" s="50">
        <v>0.65381386900000005</v>
      </c>
      <c r="J15" s="50">
        <v>0.60934714199999995</v>
      </c>
      <c r="K15" s="49">
        <v>2.3666666666666667</v>
      </c>
      <c r="L15" s="49">
        <v>22.5</v>
      </c>
    </row>
    <row r="16" spans="1:12" x14ac:dyDescent="0.3">
      <c r="A16" s="47">
        <v>12</v>
      </c>
      <c r="B16" s="48">
        <v>4</v>
      </c>
      <c r="C16" s="48" t="s">
        <v>127</v>
      </c>
      <c r="D16" s="48">
        <v>2</v>
      </c>
      <c r="E16" s="49">
        <v>62.666666666666664</v>
      </c>
      <c r="F16" s="50">
        <v>0.55666666666666664</v>
      </c>
      <c r="G16" s="49">
        <v>3.7037037037037037</v>
      </c>
      <c r="H16" s="50">
        <v>0.464860883</v>
      </c>
      <c r="I16" s="50">
        <v>0.62696206799999998</v>
      </c>
      <c r="J16" s="50">
        <v>0.60755957000000005</v>
      </c>
      <c r="K16" s="49">
        <v>1.9250000000000003</v>
      </c>
      <c r="L16" s="49">
        <v>22.1</v>
      </c>
    </row>
    <row r="17" spans="1:12" x14ac:dyDescent="0.3">
      <c r="A17" s="47">
        <v>25</v>
      </c>
      <c r="B17" s="48">
        <v>4</v>
      </c>
      <c r="C17" s="48" t="s">
        <v>127</v>
      </c>
      <c r="D17" s="48">
        <v>3</v>
      </c>
      <c r="E17" s="49">
        <v>46.666666666666664</v>
      </c>
      <c r="F17" s="50">
        <v>0.44999999999999996</v>
      </c>
      <c r="G17" s="49">
        <v>11.111111111111109</v>
      </c>
      <c r="H17" s="50">
        <v>0.44995667900000003</v>
      </c>
      <c r="I17" s="50">
        <v>0.61107921600000004</v>
      </c>
      <c r="J17" s="50">
        <v>0.59421105399999996</v>
      </c>
      <c r="K17" s="49">
        <v>2.3079999999999998</v>
      </c>
      <c r="L17" s="49">
        <v>21.7</v>
      </c>
    </row>
    <row r="18" spans="1:12" x14ac:dyDescent="0.3">
      <c r="A18" s="47">
        <v>17</v>
      </c>
      <c r="B18" s="48">
        <v>4</v>
      </c>
      <c r="C18" s="48" t="s">
        <v>127</v>
      </c>
      <c r="D18" s="48">
        <v>4</v>
      </c>
      <c r="E18" s="49">
        <v>68</v>
      </c>
      <c r="F18" s="50">
        <v>0.57333333333333336</v>
      </c>
      <c r="G18" s="49">
        <v>11.111111111111109</v>
      </c>
      <c r="H18" s="50">
        <v>0.465290651</v>
      </c>
      <c r="I18" s="50">
        <v>0.63227637699999995</v>
      </c>
      <c r="J18" s="50">
        <v>0.60219109299999996</v>
      </c>
      <c r="K18" s="49">
        <v>2.76</v>
      </c>
      <c r="L18" s="49">
        <v>22</v>
      </c>
    </row>
    <row r="19" spans="1:12" x14ac:dyDescent="0.3">
      <c r="A19" s="51">
        <v>2</v>
      </c>
      <c r="B19" s="52">
        <v>5</v>
      </c>
      <c r="C19" s="52" t="s">
        <v>128</v>
      </c>
      <c r="D19" s="52">
        <v>1</v>
      </c>
      <c r="E19" s="53">
        <v>52</v>
      </c>
      <c r="F19" s="54">
        <v>0.67</v>
      </c>
      <c r="G19" s="53">
        <v>18.518518518518515</v>
      </c>
      <c r="H19" s="54">
        <v>0.48830241299999999</v>
      </c>
      <c r="I19" s="54">
        <v>0.65489713299999996</v>
      </c>
      <c r="J19" s="54">
        <v>0.61736141</v>
      </c>
      <c r="K19" s="53">
        <v>2.4375</v>
      </c>
      <c r="L19" s="53">
        <v>22.6</v>
      </c>
    </row>
    <row r="20" spans="1:12" x14ac:dyDescent="0.3">
      <c r="A20" s="51">
        <v>8</v>
      </c>
      <c r="B20" s="52">
        <v>5</v>
      </c>
      <c r="C20" s="52" t="s">
        <v>128</v>
      </c>
      <c r="D20" s="52">
        <v>2</v>
      </c>
      <c r="E20" s="53">
        <v>52</v>
      </c>
      <c r="F20" s="54">
        <v>0.71666666666666667</v>
      </c>
      <c r="G20" s="53">
        <v>29.62962962962963</v>
      </c>
      <c r="H20" s="54">
        <v>0.46275030900000003</v>
      </c>
      <c r="I20" s="54">
        <v>0.62747492999999999</v>
      </c>
      <c r="J20" s="54">
        <v>0.60399910099999998</v>
      </c>
      <c r="K20" s="53">
        <v>2.3499999999999996</v>
      </c>
      <c r="L20" s="53">
        <v>22.2</v>
      </c>
    </row>
    <row r="21" spans="1:12" x14ac:dyDescent="0.3">
      <c r="A21" s="51">
        <v>26</v>
      </c>
      <c r="B21" s="52">
        <v>5</v>
      </c>
      <c r="C21" s="52" t="s">
        <v>128</v>
      </c>
      <c r="D21" s="52">
        <v>3</v>
      </c>
      <c r="E21" s="53">
        <v>52</v>
      </c>
      <c r="F21" s="54">
        <v>0.42666666666666669</v>
      </c>
      <c r="G21" s="53">
        <v>7.4074074074074074</v>
      </c>
      <c r="H21" s="54">
        <v>0.43719138699999999</v>
      </c>
      <c r="I21" s="54">
        <v>0.58454798699999999</v>
      </c>
      <c r="J21" s="54">
        <v>0.58879324399999999</v>
      </c>
      <c r="K21" s="53">
        <v>2.1920000000000002</v>
      </c>
      <c r="L21" s="53">
        <v>21.8</v>
      </c>
    </row>
    <row r="22" spans="1:12" ht="15" thickBot="1" x14ac:dyDescent="0.35">
      <c r="A22" s="55">
        <v>18</v>
      </c>
      <c r="B22" s="56">
        <v>5</v>
      </c>
      <c r="C22" s="56" t="s">
        <v>128</v>
      </c>
      <c r="D22" s="56">
        <v>4</v>
      </c>
      <c r="E22" s="57">
        <v>49.333333333333336</v>
      </c>
      <c r="F22" s="58">
        <v>0.60000000000000009</v>
      </c>
      <c r="G22" s="57">
        <v>7.4074074074074074</v>
      </c>
      <c r="H22" s="58">
        <v>0.47014165200000002</v>
      </c>
      <c r="I22" s="58">
        <v>0.62203561200000002</v>
      </c>
      <c r="J22" s="58">
        <v>0.59290072400000005</v>
      </c>
      <c r="K22" s="57">
        <v>2.9833333333333334</v>
      </c>
      <c r="L22" s="57">
        <v>22.4</v>
      </c>
    </row>
  </sheetData>
  <mergeCells count="1">
    <mergeCell ref="A1:L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82095-AD62-42C5-825B-F4776A45DBF7}">
  <sheetPr codeName="Sheet12"/>
  <dimension ref="A1:N50"/>
  <sheetViews>
    <sheetView workbookViewId="0">
      <selection activeCell="B3" sqref="B3:B50"/>
    </sheetView>
  </sheetViews>
  <sheetFormatPr defaultRowHeight="14.4" x14ac:dyDescent="0.3"/>
  <cols>
    <col min="1" max="1" width="27.109375" customWidth="1"/>
    <col min="2" max="2" width="26.5546875" customWidth="1"/>
    <col min="3" max="3" width="17.33203125" customWidth="1"/>
    <col min="4" max="4" width="14.6640625" customWidth="1"/>
    <col min="5" max="5" width="11.33203125" customWidth="1"/>
    <col min="6" max="9" width="29.109375" customWidth="1"/>
    <col min="10" max="10" width="28.44140625" customWidth="1"/>
    <col min="11" max="11" width="18.6640625" bestFit="1" customWidth="1"/>
    <col min="15" max="15" width="21.44140625" customWidth="1"/>
  </cols>
  <sheetData>
    <row r="1" spans="1:14" ht="18.600000000000001" thickBot="1" x14ac:dyDescent="0.4">
      <c r="A1" s="442" t="s">
        <v>301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4"/>
    </row>
    <row r="2" spans="1:14" x14ac:dyDescent="0.3">
      <c r="A2" s="111" t="s">
        <v>112</v>
      </c>
      <c r="B2" s="60" t="s">
        <v>62</v>
      </c>
      <c r="C2" s="60" t="s">
        <v>113</v>
      </c>
      <c r="D2" s="60" t="s">
        <v>114</v>
      </c>
      <c r="E2" s="112" t="s">
        <v>115</v>
      </c>
      <c r="F2" s="33" t="s">
        <v>256</v>
      </c>
      <c r="G2" s="33" t="s">
        <v>298</v>
      </c>
      <c r="H2" s="33" t="s">
        <v>302</v>
      </c>
      <c r="I2" s="33" t="s">
        <v>303</v>
      </c>
      <c r="J2" s="112" t="s">
        <v>119</v>
      </c>
      <c r="K2" s="112" t="s">
        <v>257</v>
      </c>
      <c r="L2" s="112"/>
      <c r="M2" s="112"/>
    </row>
    <row r="3" spans="1:14" x14ac:dyDescent="0.3">
      <c r="A3" s="63" t="s">
        <v>133</v>
      </c>
      <c r="B3" s="63" t="s">
        <v>134</v>
      </c>
      <c r="C3" s="63">
        <v>7</v>
      </c>
      <c r="D3" s="63">
        <v>1</v>
      </c>
      <c r="E3" s="64">
        <v>45.333333333333336</v>
      </c>
      <c r="F3" s="65">
        <v>7.4074074074074074</v>
      </c>
      <c r="G3" s="65">
        <v>0.45999999999999996</v>
      </c>
      <c r="H3" s="65">
        <v>0.66971222200000002</v>
      </c>
      <c r="I3" s="65">
        <v>0.61526539899999999</v>
      </c>
      <c r="J3" s="65">
        <v>1.765079365079365</v>
      </c>
      <c r="K3" s="64">
        <v>22.8</v>
      </c>
      <c r="L3" s="64"/>
      <c r="M3" s="64"/>
    </row>
    <row r="4" spans="1:14" x14ac:dyDescent="0.3">
      <c r="A4" s="63" t="s">
        <v>135</v>
      </c>
      <c r="B4" s="63" t="s">
        <v>134</v>
      </c>
      <c r="C4" s="63">
        <v>7</v>
      </c>
      <c r="D4" s="63">
        <v>2</v>
      </c>
      <c r="E4" s="64">
        <v>58.666666666666664</v>
      </c>
      <c r="F4" s="65">
        <v>0</v>
      </c>
      <c r="G4" s="65">
        <v>0.37</v>
      </c>
      <c r="H4" s="65">
        <v>0.62119596899999996</v>
      </c>
      <c r="I4" s="65">
        <v>0.59566741999999995</v>
      </c>
      <c r="J4" s="65">
        <v>1.4920634920634921</v>
      </c>
      <c r="K4" s="64">
        <v>20.2</v>
      </c>
      <c r="L4" s="64"/>
      <c r="M4" s="64"/>
    </row>
    <row r="5" spans="1:14" x14ac:dyDescent="0.3">
      <c r="A5" s="63" t="s">
        <v>136</v>
      </c>
      <c r="B5" s="63" t="s">
        <v>134</v>
      </c>
      <c r="C5" s="63">
        <v>7</v>
      </c>
      <c r="D5" s="63">
        <v>3</v>
      </c>
      <c r="E5" s="64">
        <v>41.333333333333336</v>
      </c>
      <c r="F5" s="65">
        <v>3.7037037037037037</v>
      </c>
      <c r="G5" s="65">
        <v>0.46</v>
      </c>
      <c r="H5" s="65">
        <v>0.563192362</v>
      </c>
      <c r="I5" s="65">
        <v>0.57605549899999997</v>
      </c>
      <c r="J5" s="65">
        <v>1.7777777777777779</v>
      </c>
      <c r="K5" s="64">
        <v>21.6</v>
      </c>
      <c r="L5" s="64"/>
      <c r="M5" s="64"/>
    </row>
    <row r="6" spans="1:14" x14ac:dyDescent="0.3">
      <c r="A6" s="63" t="s">
        <v>137</v>
      </c>
      <c r="B6" s="63" t="s">
        <v>134</v>
      </c>
      <c r="C6" s="63">
        <v>7</v>
      </c>
      <c r="D6" s="63">
        <v>4</v>
      </c>
      <c r="E6" s="64">
        <v>62.666666666666664</v>
      </c>
      <c r="F6" s="65">
        <v>14.814814814814815</v>
      </c>
      <c r="G6" s="65">
        <v>0.56500000000000006</v>
      </c>
      <c r="H6" s="65">
        <v>0.60818790599999994</v>
      </c>
      <c r="I6" s="65">
        <v>0.59916356500000001</v>
      </c>
      <c r="J6" s="65">
        <v>1.8</v>
      </c>
      <c r="K6" s="64">
        <v>22.5</v>
      </c>
      <c r="L6" s="64"/>
      <c r="M6" s="64"/>
    </row>
    <row r="7" spans="1:14" x14ac:dyDescent="0.3">
      <c r="A7" s="66" t="s">
        <v>138</v>
      </c>
      <c r="B7" s="66" t="s">
        <v>139</v>
      </c>
      <c r="C7" s="66">
        <v>8</v>
      </c>
      <c r="D7" s="66">
        <v>1</v>
      </c>
      <c r="E7" s="67">
        <v>61.333333333333336</v>
      </c>
      <c r="F7" s="68">
        <v>11.111111111111109</v>
      </c>
      <c r="G7" s="68">
        <v>0.52500000000000002</v>
      </c>
      <c r="H7" s="68">
        <v>0.64695571100000004</v>
      </c>
      <c r="I7" s="68">
        <v>0.60818679399999998</v>
      </c>
      <c r="J7" s="68">
        <v>2.06984126984127</v>
      </c>
      <c r="K7" s="67">
        <v>22.4</v>
      </c>
      <c r="L7" s="67"/>
      <c r="M7" s="67"/>
    </row>
    <row r="8" spans="1:14" x14ac:dyDescent="0.3">
      <c r="A8" s="66" t="s">
        <v>140</v>
      </c>
      <c r="B8" s="66" t="s">
        <v>139</v>
      </c>
      <c r="C8" s="66">
        <v>8</v>
      </c>
      <c r="D8" s="66">
        <v>2</v>
      </c>
      <c r="E8" s="67">
        <v>53.333333333333336</v>
      </c>
      <c r="F8" s="68">
        <v>7.4074074074074074</v>
      </c>
      <c r="G8" s="68">
        <v>0.32</v>
      </c>
      <c r="H8" s="68">
        <v>0.66680362900000001</v>
      </c>
      <c r="I8" s="68">
        <v>0.61362779599999995</v>
      </c>
      <c r="J8" s="68">
        <v>1.3841269841269843</v>
      </c>
      <c r="K8" s="67">
        <v>20.2</v>
      </c>
      <c r="L8" s="67"/>
      <c r="M8" s="67"/>
    </row>
    <row r="9" spans="1:14" x14ac:dyDescent="0.3">
      <c r="A9" s="66" t="s">
        <v>141</v>
      </c>
      <c r="B9" s="66" t="s">
        <v>139</v>
      </c>
      <c r="C9" s="66">
        <v>8</v>
      </c>
      <c r="D9" s="66">
        <v>3</v>
      </c>
      <c r="E9" s="67">
        <v>65.333333333333329</v>
      </c>
      <c r="F9" s="68">
        <v>11.111111111111109</v>
      </c>
      <c r="G9" s="68">
        <v>0.52500000000000002</v>
      </c>
      <c r="H9" s="68">
        <v>0.551461478</v>
      </c>
      <c r="I9" s="68">
        <v>0.56301389099999999</v>
      </c>
      <c r="J9" s="68">
        <v>1.3396825396825398</v>
      </c>
      <c r="K9" s="67">
        <v>22</v>
      </c>
      <c r="L9" s="67"/>
      <c r="M9" s="67"/>
    </row>
    <row r="10" spans="1:14" x14ac:dyDescent="0.3">
      <c r="A10" s="66" t="s">
        <v>142</v>
      </c>
      <c r="B10" s="66" t="s">
        <v>139</v>
      </c>
      <c r="C10" s="66">
        <v>8</v>
      </c>
      <c r="D10" s="66">
        <v>4</v>
      </c>
      <c r="E10" s="67">
        <v>48</v>
      </c>
      <c r="F10" s="68">
        <v>3.7037037037037037</v>
      </c>
      <c r="G10" s="68">
        <v>0.54500000000000004</v>
      </c>
      <c r="H10" s="68">
        <v>0.60857376699999999</v>
      </c>
      <c r="I10" s="68">
        <v>0.59915512199999998</v>
      </c>
      <c r="J10" s="68">
        <v>2.0730158730158732</v>
      </c>
      <c r="K10" s="67">
        <v>22.6</v>
      </c>
      <c r="L10" s="67"/>
      <c r="M10" s="67"/>
    </row>
    <row r="11" spans="1:14" x14ac:dyDescent="0.3">
      <c r="A11" s="69" t="s">
        <v>143</v>
      </c>
      <c r="B11" s="69" t="s">
        <v>144</v>
      </c>
      <c r="C11" s="69">
        <v>9</v>
      </c>
      <c r="D11" s="69">
        <v>1</v>
      </c>
      <c r="E11" s="70">
        <v>53.333333333333336</v>
      </c>
      <c r="F11" s="71">
        <v>22.222222222222218</v>
      </c>
      <c r="G11" s="71">
        <v>0.51500000000000001</v>
      </c>
      <c r="H11" s="71">
        <v>0.65125056299999995</v>
      </c>
      <c r="I11" s="71">
        <v>0.61412574200000003</v>
      </c>
      <c r="J11" s="71">
        <v>1.784126984126984</v>
      </c>
      <c r="K11" s="70">
        <v>22.3</v>
      </c>
      <c r="L11" s="70"/>
      <c r="M11" s="70"/>
    </row>
    <row r="12" spans="1:14" x14ac:dyDescent="0.3">
      <c r="A12" s="69" t="s">
        <v>145</v>
      </c>
      <c r="B12" s="69" t="s">
        <v>144</v>
      </c>
      <c r="C12" s="69">
        <v>9</v>
      </c>
      <c r="D12" s="69">
        <v>2</v>
      </c>
      <c r="E12" s="70">
        <v>57.333333333333336</v>
      </c>
      <c r="F12" s="71">
        <v>11.111111111111109</v>
      </c>
      <c r="G12" s="71">
        <v>0.435</v>
      </c>
      <c r="H12" s="71">
        <v>0.67804278200000001</v>
      </c>
      <c r="I12" s="71">
        <v>0.61790603899999996</v>
      </c>
      <c r="J12" s="71">
        <v>1.3142857142857143</v>
      </c>
      <c r="K12" s="70">
        <v>20.100000000000001</v>
      </c>
      <c r="L12" s="70"/>
      <c r="M12" s="70"/>
    </row>
    <row r="13" spans="1:14" x14ac:dyDescent="0.3">
      <c r="A13" s="69" t="s">
        <v>146</v>
      </c>
      <c r="B13" s="69" t="s">
        <v>144</v>
      </c>
      <c r="C13" s="69">
        <v>9</v>
      </c>
      <c r="D13" s="69">
        <v>3</v>
      </c>
      <c r="E13" s="70">
        <v>56</v>
      </c>
      <c r="F13" s="71">
        <v>0</v>
      </c>
      <c r="G13" s="71">
        <v>0.43</v>
      </c>
      <c r="H13" s="71">
        <v>0.62039103799999995</v>
      </c>
      <c r="I13" s="71">
        <v>0.59294569799999997</v>
      </c>
      <c r="J13" s="71">
        <v>1.7746031746031747</v>
      </c>
      <c r="K13" s="70">
        <v>21.6</v>
      </c>
      <c r="L13" s="70"/>
      <c r="M13" s="70"/>
    </row>
    <row r="14" spans="1:14" x14ac:dyDescent="0.3">
      <c r="A14" s="69" t="s">
        <v>147</v>
      </c>
      <c r="B14" s="69" t="s">
        <v>144</v>
      </c>
      <c r="C14" s="69">
        <v>9</v>
      </c>
      <c r="D14" s="69">
        <v>4</v>
      </c>
      <c r="E14" s="70">
        <v>58.666666666666664</v>
      </c>
      <c r="F14" s="71">
        <v>11.111111111111109</v>
      </c>
      <c r="G14" s="71">
        <v>0.505</v>
      </c>
      <c r="H14" s="71">
        <v>0.61924503600000003</v>
      </c>
      <c r="I14" s="71">
        <v>0.59795740500000005</v>
      </c>
      <c r="J14" s="71">
        <v>1.8031746031746032</v>
      </c>
      <c r="K14" s="70">
        <v>22</v>
      </c>
      <c r="L14" s="70"/>
      <c r="M14" s="70"/>
    </row>
    <row r="15" spans="1:14" x14ac:dyDescent="0.3">
      <c r="A15" s="72" t="s">
        <v>148</v>
      </c>
      <c r="B15" s="72" t="s">
        <v>149</v>
      </c>
      <c r="C15" s="72">
        <v>10</v>
      </c>
      <c r="D15" s="72">
        <v>1</v>
      </c>
      <c r="E15" s="73">
        <v>65.333333333333329</v>
      </c>
      <c r="F15" s="74">
        <v>18.518518518518515</v>
      </c>
      <c r="G15" s="74">
        <v>0.51</v>
      </c>
      <c r="H15" s="74">
        <v>0.66186260399999997</v>
      </c>
      <c r="I15" s="74">
        <v>0.62113882200000003</v>
      </c>
      <c r="J15" s="74">
        <v>1.8571428571428572</v>
      </c>
      <c r="K15" s="73">
        <v>21.3</v>
      </c>
      <c r="L15" s="73"/>
      <c r="M15" s="73"/>
    </row>
    <row r="16" spans="1:14" x14ac:dyDescent="0.3">
      <c r="A16" s="72" t="s">
        <v>150</v>
      </c>
      <c r="B16" s="72" t="s">
        <v>149</v>
      </c>
      <c r="C16" s="72">
        <v>10</v>
      </c>
      <c r="D16" s="72">
        <v>2</v>
      </c>
      <c r="E16" s="73">
        <v>56</v>
      </c>
      <c r="F16" s="74">
        <v>3.7037037037037037</v>
      </c>
      <c r="G16" s="74">
        <v>0.34</v>
      </c>
      <c r="H16" s="74">
        <v>0.67617988200000001</v>
      </c>
      <c r="I16" s="74">
        <v>0.625305785</v>
      </c>
      <c r="J16" s="74">
        <v>1.6158730158730159</v>
      </c>
      <c r="K16" s="73">
        <v>20.100000000000001</v>
      </c>
      <c r="L16" s="73"/>
      <c r="M16" s="73"/>
    </row>
    <row r="17" spans="1:13" x14ac:dyDescent="0.3">
      <c r="A17" s="72" t="s">
        <v>151</v>
      </c>
      <c r="B17" s="72" t="s">
        <v>149</v>
      </c>
      <c r="C17" s="72">
        <v>10</v>
      </c>
      <c r="D17" s="72">
        <v>3</v>
      </c>
      <c r="E17" s="73">
        <v>54.666666666666664</v>
      </c>
      <c r="F17" s="74">
        <v>11.111111111111109</v>
      </c>
      <c r="G17" s="74">
        <v>0.43999999999999995</v>
      </c>
      <c r="H17" s="74">
        <v>0.54488944800000005</v>
      </c>
      <c r="I17" s="74">
        <v>0.57379132099999997</v>
      </c>
      <c r="J17" s="74">
        <v>1.6222222222222225</v>
      </c>
      <c r="K17" s="73">
        <v>21.4</v>
      </c>
      <c r="L17" s="73"/>
      <c r="M17" s="73"/>
    </row>
    <row r="18" spans="1:13" x14ac:dyDescent="0.3">
      <c r="A18" s="72" t="s">
        <v>152</v>
      </c>
      <c r="B18" s="72" t="s">
        <v>149</v>
      </c>
      <c r="C18" s="72">
        <v>10</v>
      </c>
      <c r="D18" s="72">
        <v>4</v>
      </c>
      <c r="E18" s="73">
        <v>52</v>
      </c>
      <c r="F18" s="74">
        <v>3.7037037037037037</v>
      </c>
      <c r="G18" s="74">
        <v>0.51500000000000001</v>
      </c>
      <c r="H18" s="74">
        <v>0.59751137399999998</v>
      </c>
      <c r="I18" s="74">
        <v>0.59807277199999997</v>
      </c>
      <c r="J18" s="74">
        <v>1.9301587301587302</v>
      </c>
      <c r="K18" s="73">
        <v>22</v>
      </c>
      <c r="L18" s="73"/>
      <c r="M18" s="73"/>
    </row>
    <row r="19" spans="1:13" x14ac:dyDescent="0.3">
      <c r="A19" s="75" t="s">
        <v>153</v>
      </c>
      <c r="B19" s="75" t="s">
        <v>154</v>
      </c>
      <c r="C19" s="75">
        <v>11</v>
      </c>
      <c r="D19" s="75">
        <v>1</v>
      </c>
      <c r="E19" s="76">
        <v>56</v>
      </c>
      <c r="F19" s="77">
        <v>59.25925925925926</v>
      </c>
      <c r="G19" s="77">
        <v>0.54500000000000004</v>
      </c>
      <c r="H19" s="77">
        <v>0.65399397599999998</v>
      </c>
      <c r="I19" s="77">
        <v>0.61521106000000003</v>
      </c>
      <c r="J19" s="77">
        <v>2.0412698412698411</v>
      </c>
      <c r="K19" s="76">
        <v>22.5</v>
      </c>
      <c r="L19" s="76"/>
      <c r="M19" s="76"/>
    </row>
    <row r="20" spans="1:13" x14ac:dyDescent="0.3">
      <c r="A20" s="75" t="s">
        <v>155</v>
      </c>
      <c r="B20" s="75" t="s">
        <v>154</v>
      </c>
      <c r="C20" s="75">
        <v>11</v>
      </c>
      <c r="D20" s="75">
        <v>2</v>
      </c>
      <c r="E20" s="76">
        <v>56</v>
      </c>
      <c r="F20" s="77">
        <v>11.111111111111109</v>
      </c>
      <c r="G20" s="77">
        <v>0.33499999999999996</v>
      </c>
      <c r="H20" s="77">
        <v>0.62317635699999996</v>
      </c>
      <c r="I20" s="77">
        <v>0.60087385999999998</v>
      </c>
      <c r="J20" s="77">
        <v>1.0666666666666667</v>
      </c>
      <c r="K20" s="76">
        <v>20.6</v>
      </c>
      <c r="L20" s="76"/>
      <c r="M20" s="76"/>
    </row>
    <row r="21" spans="1:13" x14ac:dyDescent="0.3">
      <c r="A21" s="75" t="s">
        <v>156</v>
      </c>
      <c r="B21" s="75" t="s">
        <v>154</v>
      </c>
      <c r="C21" s="75">
        <v>11</v>
      </c>
      <c r="D21" s="75">
        <v>3</v>
      </c>
      <c r="E21" s="76">
        <v>40</v>
      </c>
      <c r="F21" s="77">
        <v>7.4074074074074074</v>
      </c>
      <c r="G21" s="77">
        <v>0.30499999999999999</v>
      </c>
      <c r="H21" s="77">
        <v>0.62328532199999997</v>
      </c>
      <c r="I21" s="77">
        <v>0.59804255900000003</v>
      </c>
      <c r="J21" s="77">
        <v>1.5365079365079366</v>
      </c>
      <c r="K21" s="76">
        <v>21.3</v>
      </c>
      <c r="L21" s="76"/>
      <c r="M21" s="76"/>
    </row>
    <row r="22" spans="1:13" x14ac:dyDescent="0.3">
      <c r="A22" s="75" t="s">
        <v>157</v>
      </c>
      <c r="B22" s="75" t="s">
        <v>154</v>
      </c>
      <c r="C22" s="75">
        <v>11</v>
      </c>
      <c r="D22" s="75">
        <v>4</v>
      </c>
      <c r="E22" s="76">
        <v>58.666666666666664</v>
      </c>
      <c r="F22" s="77">
        <v>11.111111111111109</v>
      </c>
      <c r="G22" s="77">
        <v>0.495</v>
      </c>
      <c r="H22" s="77">
        <v>0.61071067800000001</v>
      </c>
      <c r="I22" s="77">
        <v>0.601076956</v>
      </c>
      <c r="J22" s="77">
        <v>1.911111111111111</v>
      </c>
      <c r="K22" s="76">
        <v>22</v>
      </c>
      <c r="L22" s="76"/>
      <c r="M22" s="76"/>
    </row>
    <row r="23" spans="1:13" x14ac:dyDescent="0.3">
      <c r="A23" s="78" t="s">
        <v>158</v>
      </c>
      <c r="B23" s="78" t="s">
        <v>159</v>
      </c>
      <c r="C23" s="78">
        <v>12</v>
      </c>
      <c r="D23" s="78">
        <v>1</v>
      </c>
      <c r="E23" s="79">
        <v>48</v>
      </c>
      <c r="F23" s="80">
        <v>3.7037037037037037</v>
      </c>
      <c r="G23" s="80">
        <v>0.54500000000000004</v>
      </c>
      <c r="H23" s="80">
        <v>0.66742377600000002</v>
      </c>
      <c r="I23" s="80">
        <v>0.62233439000000002</v>
      </c>
      <c r="J23" s="80">
        <v>1.7523809523809524</v>
      </c>
      <c r="K23" s="79">
        <v>22.6</v>
      </c>
      <c r="L23" s="79"/>
      <c r="M23" s="79"/>
    </row>
    <row r="24" spans="1:13" x14ac:dyDescent="0.3">
      <c r="A24" s="78" t="s">
        <v>160</v>
      </c>
      <c r="B24" s="78" t="s">
        <v>159</v>
      </c>
      <c r="C24" s="78">
        <v>12</v>
      </c>
      <c r="D24" s="78">
        <v>2</v>
      </c>
      <c r="E24" s="79">
        <v>58.666666666666664</v>
      </c>
      <c r="F24" s="80">
        <v>0</v>
      </c>
      <c r="G24" s="80">
        <v>0.35499999999999998</v>
      </c>
      <c r="H24" s="80">
        <v>0.60095296200000003</v>
      </c>
      <c r="I24" s="80">
        <v>0.58201934</v>
      </c>
      <c r="J24" s="80">
        <v>1.5523809523809522</v>
      </c>
      <c r="K24" s="79">
        <v>20.5</v>
      </c>
      <c r="L24" s="79"/>
      <c r="M24" s="79"/>
    </row>
    <row r="25" spans="1:13" x14ac:dyDescent="0.3">
      <c r="A25" s="78" t="s">
        <v>161</v>
      </c>
      <c r="B25" s="78" t="s">
        <v>159</v>
      </c>
      <c r="C25" s="78">
        <v>12</v>
      </c>
      <c r="D25" s="78">
        <v>3</v>
      </c>
      <c r="E25" s="79">
        <v>53.333333333333336</v>
      </c>
      <c r="F25" s="80">
        <v>0</v>
      </c>
      <c r="G25" s="80">
        <v>0.36499999999999999</v>
      </c>
      <c r="H25" s="80">
        <v>0.555675947</v>
      </c>
      <c r="I25" s="80">
        <v>0.57436038300000003</v>
      </c>
      <c r="J25" s="80">
        <v>1.7174603174603176</v>
      </c>
      <c r="K25" s="79">
        <v>21</v>
      </c>
      <c r="L25" s="79"/>
      <c r="M25" s="79"/>
    </row>
    <row r="26" spans="1:13" x14ac:dyDescent="0.3">
      <c r="A26" s="78" t="s">
        <v>162</v>
      </c>
      <c r="B26" s="78" t="s">
        <v>159</v>
      </c>
      <c r="C26" s="78">
        <v>12</v>
      </c>
      <c r="D26" s="78">
        <v>4</v>
      </c>
      <c r="E26" s="79">
        <v>54.666666666666664</v>
      </c>
      <c r="F26" s="80">
        <v>7.4074074074074074</v>
      </c>
      <c r="G26" s="80">
        <v>0.505</v>
      </c>
      <c r="H26" s="80">
        <v>0.60675396299999995</v>
      </c>
      <c r="I26" s="80">
        <v>0.60125553899999995</v>
      </c>
      <c r="J26" s="80">
        <v>1.8031746031746032</v>
      </c>
      <c r="K26" s="79">
        <v>22.3</v>
      </c>
      <c r="L26" s="79"/>
      <c r="M26" s="79"/>
    </row>
    <row r="27" spans="1:13" x14ac:dyDescent="0.3">
      <c r="A27" s="81" t="s">
        <v>163</v>
      </c>
      <c r="B27" s="81" t="s">
        <v>164</v>
      </c>
      <c r="C27" s="81">
        <v>13</v>
      </c>
      <c r="D27" s="81">
        <v>1</v>
      </c>
      <c r="E27" s="82">
        <v>76</v>
      </c>
      <c r="F27" s="83">
        <v>22.222222222222218</v>
      </c>
      <c r="G27" s="83">
        <v>0.55500000000000005</v>
      </c>
      <c r="H27" s="83">
        <v>0.65655897699999999</v>
      </c>
      <c r="I27" s="83">
        <v>0.61004093100000001</v>
      </c>
      <c r="J27" s="83">
        <v>2</v>
      </c>
      <c r="K27" s="82">
        <v>22.5</v>
      </c>
      <c r="L27" s="82"/>
      <c r="M27" s="82"/>
    </row>
    <row r="28" spans="1:13" x14ac:dyDescent="0.3">
      <c r="A28" s="81" t="s">
        <v>165</v>
      </c>
      <c r="B28" s="81" t="s">
        <v>164</v>
      </c>
      <c r="C28" s="81">
        <v>13</v>
      </c>
      <c r="D28" s="81">
        <v>2</v>
      </c>
      <c r="E28" s="82">
        <v>58.666666666666664</v>
      </c>
      <c r="F28" s="83">
        <v>3.7037037037037037</v>
      </c>
      <c r="G28" s="83">
        <v>0.38500000000000001</v>
      </c>
      <c r="H28" s="83">
        <v>0.65160709800000005</v>
      </c>
      <c r="I28" s="83">
        <v>0.61511307400000004</v>
      </c>
      <c r="J28" s="83">
        <v>1.4095238095238096</v>
      </c>
      <c r="K28" s="82">
        <v>20</v>
      </c>
      <c r="L28" s="82"/>
      <c r="M28" s="82"/>
    </row>
    <row r="29" spans="1:13" x14ac:dyDescent="0.3">
      <c r="A29" s="81" t="s">
        <v>166</v>
      </c>
      <c r="B29" s="81" t="s">
        <v>164</v>
      </c>
      <c r="C29" s="81">
        <v>13</v>
      </c>
      <c r="D29" s="81">
        <v>3</v>
      </c>
      <c r="E29" s="82">
        <v>34.666666666666664</v>
      </c>
      <c r="F29" s="83">
        <v>0</v>
      </c>
      <c r="G29" s="83">
        <v>0.37</v>
      </c>
      <c r="H29" s="83">
        <v>0.65460745399999998</v>
      </c>
      <c r="I29" s="83">
        <v>0.60417514800000005</v>
      </c>
      <c r="J29" s="83">
        <v>1.4571428571428571</v>
      </c>
      <c r="K29" s="82">
        <v>21.4</v>
      </c>
      <c r="L29" s="82"/>
      <c r="M29" s="82"/>
    </row>
    <row r="30" spans="1:13" x14ac:dyDescent="0.3">
      <c r="A30" s="81" t="s">
        <v>167</v>
      </c>
      <c r="B30" s="81" t="s">
        <v>164</v>
      </c>
      <c r="C30" s="81">
        <v>13</v>
      </c>
      <c r="D30" s="81">
        <v>4</v>
      </c>
      <c r="E30" s="82">
        <v>46.666666666666664</v>
      </c>
      <c r="F30" s="83">
        <v>11.111111111111109</v>
      </c>
      <c r="G30" s="83">
        <v>0.49</v>
      </c>
      <c r="H30" s="83">
        <v>0.58578957899999995</v>
      </c>
      <c r="I30" s="83">
        <v>0.59808768099999998</v>
      </c>
      <c r="J30" s="83">
        <v>1.9936507936507937</v>
      </c>
      <c r="K30" s="82">
        <v>22.4</v>
      </c>
      <c r="L30" s="82"/>
      <c r="M30" s="82"/>
    </row>
    <row r="31" spans="1:13" x14ac:dyDescent="0.3">
      <c r="A31" s="84" t="s">
        <v>168</v>
      </c>
      <c r="B31" s="84" t="s">
        <v>169</v>
      </c>
      <c r="C31" s="84">
        <v>14</v>
      </c>
      <c r="D31" s="84">
        <v>1</v>
      </c>
      <c r="E31" s="85">
        <v>72</v>
      </c>
      <c r="F31" s="86">
        <v>7.4074074074074074</v>
      </c>
      <c r="G31" s="86">
        <v>0.505</v>
      </c>
      <c r="H31" s="86">
        <v>0.66503173400000004</v>
      </c>
      <c r="I31" s="86">
        <v>0.61469818099999995</v>
      </c>
      <c r="J31" s="86">
        <v>1.9238095238095239</v>
      </c>
      <c r="K31" s="85">
        <v>22.3</v>
      </c>
      <c r="L31" s="85"/>
      <c r="M31" s="85"/>
    </row>
    <row r="32" spans="1:13" x14ac:dyDescent="0.3">
      <c r="A32" s="84" t="s">
        <v>170</v>
      </c>
      <c r="B32" s="84" t="s">
        <v>169</v>
      </c>
      <c r="C32" s="84">
        <v>14</v>
      </c>
      <c r="D32" s="84">
        <v>2</v>
      </c>
      <c r="E32" s="85">
        <v>60</v>
      </c>
      <c r="F32" s="86">
        <v>0</v>
      </c>
      <c r="G32" s="86">
        <v>0.31</v>
      </c>
      <c r="H32" s="86">
        <v>0.64129457700000003</v>
      </c>
      <c r="I32" s="86">
        <v>0.61257466100000002</v>
      </c>
      <c r="J32" s="86">
        <v>1.5777777777777777</v>
      </c>
      <c r="K32" s="85">
        <v>22.5</v>
      </c>
      <c r="L32" s="85"/>
      <c r="M32" s="85"/>
    </row>
    <row r="33" spans="1:13" x14ac:dyDescent="0.3">
      <c r="A33" s="84" t="s">
        <v>171</v>
      </c>
      <c r="B33" s="84" t="s">
        <v>169</v>
      </c>
      <c r="C33" s="84">
        <v>14</v>
      </c>
      <c r="D33" s="84">
        <v>3</v>
      </c>
      <c r="E33" s="85">
        <v>40</v>
      </c>
      <c r="F33" s="86">
        <v>3.7037037037037037</v>
      </c>
      <c r="G33" s="86">
        <v>0.56499999999999995</v>
      </c>
      <c r="H33" s="86">
        <v>0.61161178800000005</v>
      </c>
      <c r="I33" s="86">
        <v>0.58789546100000001</v>
      </c>
      <c r="J33" s="86">
        <v>1.8063492063492066</v>
      </c>
      <c r="K33" s="85">
        <v>22.3</v>
      </c>
      <c r="L33" s="85"/>
      <c r="M33" s="85"/>
    </row>
    <row r="34" spans="1:13" x14ac:dyDescent="0.3">
      <c r="A34" s="84" t="s">
        <v>172</v>
      </c>
      <c r="B34" s="84" t="s">
        <v>169</v>
      </c>
      <c r="C34" s="84">
        <v>14</v>
      </c>
      <c r="D34" s="84">
        <v>4</v>
      </c>
      <c r="E34" s="85">
        <v>52</v>
      </c>
      <c r="F34" s="86">
        <v>0</v>
      </c>
      <c r="G34" s="86">
        <v>0.55000000000000004</v>
      </c>
      <c r="H34" s="86">
        <v>0.63043732399999997</v>
      </c>
      <c r="I34" s="86">
        <v>0.60319322600000003</v>
      </c>
      <c r="J34" s="86">
        <v>1.7555555555555558</v>
      </c>
      <c r="K34" s="85">
        <v>22.6</v>
      </c>
      <c r="L34" s="85"/>
      <c r="M34" s="85"/>
    </row>
    <row r="35" spans="1:13" x14ac:dyDescent="0.3">
      <c r="A35" s="87" t="s">
        <v>173</v>
      </c>
      <c r="B35" s="87" t="s">
        <v>174</v>
      </c>
      <c r="C35" s="87">
        <v>15</v>
      </c>
      <c r="D35" s="87">
        <v>1</v>
      </c>
      <c r="E35" s="88">
        <v>66.666666666666671</v>
      </c>
      <c r="F35" s="89">
        <v>25.925925925925924</v>
      </c>
      <c r="G35" s="89">
        <v>0.55000000000000004</v>
      </c>
      <c r="H35" s="89">
        <v>0.66161400000000004</v>
      </c>
      <c r="I35" s="89">
        <v>0.61853542100000003</v>
      </c>
      <c r="J35" s="89">
        <v>2.2095238095238097</v>
      </c>
      <c r="K35" s="88">
        <v>22.6</v>
      </c>
      <c r="L35" s="88"/>
      <c r="M35" s="88"/>
    </row>
    <row r="36" spans="1:13" x14ac:dyDescent="0.3">
      <c r="A36" s="87" t="s">
        <v>175</v>
      </c>
      <c r="B36" s="87" t="s">
        <v>174</v>
      </c>
      <c r="C36" s="87">
        <v>15</v>
      </c>
      <c r="D36" s="87">
        <v>2</v>
      </c>
      <c r="E36" s="88">
        <v>62.666666666666664</v>
      </c>
      <c r="F36" s="89">
        <v>3.7037037037037037</v>
      </c>
      <c r="G36" s="89">
        <v>0.375</v>
      </c>
      <c r="H36" s="89">
        <v>0.68246062600000001</v>
      </c>
      <c r="I36" s="89">
        <v>0.63091403499999998</v>
      </c>
      <c r="J36" s="89">
        <v>1.5301587301587303</v>
      </c>
      <c r="K36" s="88">
        <v>21</v>
      </c>
      <c r="L36" s="88"/>
      <c r="M36" s="88"/>
    </row>
    <row r="37" spans="1:13" x14ac:dyDescent="0.3">
      <c r="A37" s="87" t="s">
        <v>176</v>
      </c>
      <c r="B37" s="87" t="s">
        <v>174</v>
      </c>
      <c r="C37" s="87">
        <v>15</v>
      </c>
      <c r="D37" s="87">
        <v>3</v>
      </c>
      <c r="E37" s="88">
        <v>52</v>
      </c>
      <c r="F37" s="89">
        <v>7.4074074074074074</v>
      </c>
      <c r="G37" s="89">
        <v>0.63</v>
      </c>
      <c r="H37" s="89">
        <v>0.63822853599999996</v>
      </c>
      <c r="I37" s="89">
        <v>0.60345012499999995</v>
      </c>
      <c r="J37" s="89">
        <v>1.5873015873015874</v>
      </c>
      <c r="K37" s="88">
        <v>21.4</v>
      </c>
      <c r="L37" s="88"/>
      <c r="M37" s="88"/>
    </row>
    <row r="38" spans="1:13" x14ac:dyDescent="0.3">
      <c r="A38" s="87" t="s">
        <v>177</v>
      </c>
      <c r="B38" s="87" t="s">
        <v>174</v>
      </c>
      <c r="C38" s="87">
        <v>15</v>
      </c>
      <c r="D38" s="87">
        <v>4</v>
      </c>
      <c r="E38" s="88">
        <v>40</v>
      </c>
      <c r="F38" s="89">
        <v>11.111111111111109</v>
      </c>
      <c r="G38" s="89">
        <v>0.54</v>
      </c>
      <c r="H38" s="89">
        <v>0.59957016399999996</v>
      </c>
      <c r="I38" s="89">
        <v>0.59987684900000005</v>
      </c>
      <c r="J38" s="89">
        <v>1.9428571428571428</v>
      </c>
      <c r="K38" s="88">
        <v>22.3</v>
      </c>
      <c r="L38" s="88"/>
      <c r="M38" s="88"/>
    </row>
    <row r="39" spans="1:13" x14ac:dyDescent="0.3">
      <c r="A39" s="90" t="s">
        <v>178</v>
      </c>
      <c r="B39" s="90" t="s">
        <v>179</v>
      </c>
      <c r="C39" s="90">
        <v>16</v>
      </c>
      <c r="D39" s="90">
        <v>1</v>
      </c>
      <c r="E39" s="91">
        <v>64</v>
      </c>
      <c r="F39" s="92">
        <v>11.111111111111109</v>
      </c>
      <c r="G39" s="92">
        <v>0.495</v>
      </c>
      <c r="H39" s="92">
        <v>0.66407607599999996</v>
      </c>
      <c r="I39" s="92">
        <v>0.62055198099999997</v>
      </c>
      <c r="J39" s="92">
        <v>2.0507936507936511</v>
      </c>
      <c r="K39" s="91">
        <v>22.1</v>
      </c>
      <c r="L39" s="91"/>
      <c r="M39" s="91"/>
    </row>
    <row r="40" spans="1:13" x14ac:dyDescent="0.3">
      <c r="A40" s="90" t="s">
        <v>180</v>
      </c>
      <c r="B40" s="90" t="s">
        <v>179</v>
      </c>
      <c r="C40" s="90">
        <v>16</v>
      </c>
      <c r="D40" s="90">
        <v>2</v>
      </c>
      <c r="E40" s="91">
        <v>56</v>
      </c>
      <c r="F40" s="92">
        <v>3.7037037037037037</v>
      </c>
      <c r="G40" s="92">
        <v>0.3</v>
      </c>
      <c r="H40" s="92">
        <v>0.65234999699999996</v>
      </c>
      <c r="I40" s="92">
        <v>0.60896070400000002</v>
      </c>
      <c r="J40" s="92">
        <v>1.288888888888889</v>
      </c>
      <c r="K40" s="91">
        <v>20.100000000000001</v>
      </c>
      <c r="L40" s="91"/>
      <c r="M40" s="91"/>
    </row>
    <row r="41" spans="1:13" x14ac:dyDescent="0.3">
      <c r="A41" s="90" t="s">
        <v>181</v>
      </c>
      <c r="B41" s="90" t="s">
        <v>179</v>
      </c>
      <c r="C41" s="90">
        <v>16</v>
      </c>
      <c r="D41" s="90">
        <v>3</v>
      </c>
      <c r="E41" s="91">
        <v>62.666666666666664</v>
      </c>
      <c r="F41" s="92">
        <v>7.4074074074074074</v>
      </c>
      <c r="G41" s="92">
        <v>0.47499999999999998</v>
      </c>
      <c r="H41" s="92">
        <v>0.55933496999999999</v>
      </c>
      <c r="I41" s="92">
        <v>0.57350318099999997</v>
      </c>
      <c r="J41" s="92">
        <v>1.4730158730158731</v>
      </c>
      <c r="K41" s="91">
        <v>22.2</v>
      </c>
      <c r="L41" s="91"/>
      <c r="M41" s="91"/>
    </row>
    <row r="42" spans="1:13" x14ac:dyDescent="0.3">
      <c r="A42" s="90" t="s">
        <v>182</v>
      </c>
      <c r="B42" s="90" t="s">
        <v>179</v>
      </c>
      <c r="C42" s="90">
        <v>16</v>
      </c>
      <c r="D42" s="90">
        <v>4</v>
      </c>
      <c r="E42" s="91">
        <v>60</v>
      </c>
      <c r="F42" s="92">
        <v>11.111111111111109</v>
      </c>
      <c r="G42" s="92">
        <v>0.52500000000000002</v>
      </c>
      <c r="H42" s="92">
        <v>0.60956827700000005</v>
      </c>
      <c r="I42" s="92">
        <v>0.59617625299999999</v>
      </c>
      <c r="J42" s="92">
        <v>1.9047619047619049</v>
      </c>
      <c r="K42" s="91">
        <v>21.9</v>
      </c>
      <c r="L42" s="91"/>
      <c r="M42" s="91"/>
    </row>
    <row r="43" spans="1:13" x14ac:dyDescent="0.3">
      <c r="A43" s="93" t="s">
        <v>183</v>
      </c>
      <c r="B43" s="93" t="s">
        <v>184</v>
      </c>
      <c r="C43" s="93">
        <v>17</v>
      </c>
      <c r="D43" s="93">
        <v>1</v>
      </c>
      <c r="E43" s="94">
        <v>70.666666666666671</v>
      </c>
      <c r="F43" s="95">
        <v>14.814814814814815</v>
      </c>
      <c r="G43" s="95">
        <v>0.5</v>
      </c>
      <c r="H43" s="95">
        <v>0.62741843100000005</v>
      </c>
      <c r="I43" s="95">
        <v>0.59827767799999998</v>
      </c>
      <c r="J43" s="95">
        <v>2</v>
      </c>
      <c r="K43" s="94">
        <v>21.9</v>
      </c>
      <c r="L43" s="94"/>
      <c r="M43" s="94"/>
    </row>
    <row r="44" spans="1:13" x14ac:dyDescent="0.3">
      <c r="A44" s="93" t="s">
        <v>185</v>
      </c>
      <c r="B44" s="93" t="s">
        <v>184</v>
      </c>
      <c r="C44" s="93">
        <v>17</v>
      </c>
      <c r="D44" s="93">
        <v>2</v>
      </c>
      <c r="E44" s="94">
        <v>49.333333333333336</v>
      </c>
      <c r="F44" s="95">
        <v>7.4074074074074074</v>
      </c>
      <c r="G44" s="95">
        <v>0.30499999999999999</v>
      </c>
      <c r="H44" s="95">
        <v>0.641123522</v>
      </c>
      <c r="I44" s="95">
        <v>0.59414757399999996</v>
      </c>
      <c r="J44" s="95">
        <v>1.126984126984127</v>
      </c>
      <c r="K44" s="94">
        <v>20.6</v>
      </c>
      <c r="L44" s="94"/>
      <c r="M44" s="94"/>
    </row>
    <row r="45" spans="1:13" x14ac:dyDescent="0.3">
      <c r="A45" s="93" t="s">
        <v>186</v>
      </c>
      <c r="B45" s="93" t="s">
        <v>184</v>
      </c>
      <c r="C45" s="93">
        <v>17</v>
      </c>
      <c r="D45" s="93">
        <v>3</v>
      </c>
      <c r="E45" s="94">
        <v>50.666666666666664</v>
      </c>
      <c r="F45" s="95">
        <v>3.7037037037037037</v>
      </c>
      <c r="G45" s="95">
        <v>0.34499999999999997</v>
      </c>
      <c r="H45" s="95">
        <v>0.64840488399999996</v>
      </c>
      <c r="I45" s="95">
        <v>0.60245618899999998</v>
      </c>
      <c r="J45" s="95">
        <v>1.3714285714285717</v>
      </c>
      <c r="K45" s="94">
        <v>21.4</v>
      </c>
      <c r="L45" s="94"/>
      <c r="M45" s="94"/>
    </row>
    <row r="46" spans="1:13" x14ac:dyDescent="0.3">
      <c r="A46" s="93" t="s">
        <v>187</v>
      </c>
      <c r="B46" s="93" t="s">
        <v>184</v>
      </c>
      <c r="C46" s="93">
        <v>17</v>
      </c>
      <c r="D46" s="93">
        <v>4</v>
      </c>
      <c r="E46" s="94">
        <v>65.333333333333329</v>
      </c>
      <c r="F46" s="95">
        <v>25.925925925925924</v>
      </c>
      <c r="G46" s="95">
        <v>0.47499999999999998</v>
      </c>
      <c r="H46" s="95">
        <v>0.63915476800000004</v>
      </c>
      <c r="I46" s="95">
        <v>0.61077719399999997</v>
      </c>
      <c r="J46" s="95">
        <v>2.0444444444444447</v>
      </c>
      <c r="K46" s="94">
        <v>22.1</v>
      </c>
      <c r="L46" s="94"/>
      <c r="M46" s="94"/>
    </row>
    <row r="47" spans="1:13" x14ac:dyDescent="0.3">
      <c r="A47" s="96" t="s">
        <v>188</v>
      </c>
      <c r="B47" s="96" t="s">
        <v>189</v>
      </c>
      <c r="C47" s="96">
        <v>18</v>
      </c>
      <c r="D47" s="96">
        <v>1</v>
      </c>
      <c r="E47" s="97">
        <v>56</v>
      </c>
      <c r="F47" s="98">
        <v>14.814814814814815</v>
      </c>
      <c r="G47" s="98">
        <v>0.5</v>
      </c>
      <c r="H47" s="98">
        <v>0.65059061500000004</v>
      </c>
      <c r="I47" s="98">
        <v>0.59155493100000001</v>
      </c>
      <c r="J47" s="98">
        <v>2.0476190476190479</v>
      </c>
      <c r="K47" s="97">
        <v>21.8</v>
      </c>
      <c r="L47" s="97"/>
      <c r="M47" s="97"/>
    </row>
    <row r="48" spans="1:13" x14ac:dyDescent="0.3">
      <c r="A48" s="96" t="s">
        <v>190</v>
      </c>
      <c r="B48" s="96" t="s">
        <v>189</v>
      </c>
      <c r="C48" s="96">
        <v>18</v>
      </c>
      <c r="D48" s="96">
        <v>2</v>
      </c>
      <c r="E48" s="97">
        <v>52</v>
      </c>
      <c r="F48" s="98">
        <v>0</v>
      </c>
      <c r="G48" s="98">
        <v>0.29499999999999998</v>
      </c>
      <c r="H48" s="98">
        <v>0.646926691</v>
      </c>
      <c r="I48" s="98">
        <v>0.59038959199999996</v>
      </c>
      <c r="J48" s="98">
        <v>1.234920634920635</v>
      </c>
      <c r="K48" s="97">
        <v>21.3</v>
      </c>
      <c r="L48" s="97"/>
      <c r="M48" s="97"/>
    </row>
    <row r="49" spans="1:13" x14ac:dyDescent="0.3">
      <c r="A49" s="96" t="s">
        <v>191</v>
      </c>
      <c r="B49" s="96" t="s">
        <v>189</v>
      </c>
      <c r="C49" s="96">
        <v>18</v>
      </c>
      <c r="D49" s="96">
        <v>3</v>
      </c>
      <c r="E49" s="97">
        <v>52</v>
      </c>
      <c r="F49" s="98">
        <v>0</v>
      </c>
      <c r="G49" s="98">
        <v>0.35499999999999998</v>
      </c>
      <c r="H49" s="98">
        <v>0.63336828999999994</v>
      </c>
      <c r="I49" s="98">
        <v>0.599924546</v>
      </c>
      <c r="J49" s="98">
        <v>1.4730158730158731</v>
      </c>
      <c r="K49" s="97">
        <v>21.9</v>
      </c>
      <c r="L49" s="97"/>
      <c r="M49" s="97"/>
    </row>
    <row r="50" spans="1:13" x14ac:dyDescent="0.3">
      <c r="A50" s="96" t="s">
        <v>192</v>
      </c>
      <c r="B50" s="96" t="s">
        <v>189</v>
      </c>
      <c r="C50" s="96">
        <v>18</v>
      </c>
      <c r="D50" s="96">
        <v>4</v>
      </c>
      <c r="E50" s="97">
        <v>66.666666666666671</v>
      </c>
      <c r="F50" s="98">
        <v>11.111111111111109</v>
      </c>
      <c r="G50" s="98">
        <v>0.495</v>
      </c>
      <c r="H50" s="98">
        <v>0.63350245199999999</v>
      </c>
      <c r="I50" s="98">
        <v>0.60991158400000001</v>
      </c>
      <c r="J50" s="98">
        <v>2.0603174603174601</v>
      </c>
      <c r="K50" s="97">
        <v>22</v>
      </c>
      <c r="L50" s="97"/>
      <c r="M50" s="97"/>
    </row>
  </sheetData>
  <mergeCells count="1">
    <mergeCell ref="A1:N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3183C-436B-4241-A7AC-371E19C24954}">
  <dimension ref="A1:GJ33"/>
  <sheetViews>
    <sheetView zoomScale="90" zoomScaleNormal="90" zoomScaleSheetLayoutView="80" workbookViewId="0">
      <selection activeCell="E3" sqref="E3:E26"/>
    </sheetView>
  </sheetViews>
  <sheetFormatPr defaultColWidth="9.109375" defaultRowHeight="14.4" x14ac:dyDescent="0.3"/>
  <cols>
    <col min="1" max="1" width="19.109375" style="203" bestFit="1" customWidth="1"/>
    <col min="2" max="2" width="13.88671875" style="203" bestFit="1" customWidth="1"/>
    <col min="3" max="3" width="19.109375" style="203" bestFit="1" customWidth="1"/>
    <col min="4" max="4" width="14.88671875" style="203" bestFit="1" customWidth="1"/>
    <col min="5" max="5" width="26.6640625" style="203" bestFit="1" customWidth="1"/>
    <col min="6" max="6" width="14.88671875" style="203" bestFit="1" customWidth="1"/>
    <col min="7" max="7" width="17.88671875" style="203" bestFit="1" customWidth="1"/>
    <col min="8" max="8" width="6.44140625" style="203" bestFit="1" customWidth="1"/>
    <col min="9" max="9" width="17.5546875" style="203" bestFit="1" customWidth="1"/>
    <col min="10" max="10" width="7.6640625" style="203" bestFit="1" customWidth="1"/>
    <col min="11" max="11" width="6.88671875" style="203" bestFit="1" customWidth="1"/>
    <col min="12" max="12" width="7.88671875" style="203" bestFit="1" customWidth="1"/>
    <col min="13" max="13" width="20" style="203" bestFit="1" customWidth="1"/>
    <col min="14" max="14" width="15.6640625" style="203" bestFit="1" customWidth="1"/>
    <col min="15" max="15" width="18.88671875" style="203" bestFit="1" customWidth="1"/>
    <col min="16" max="16" width="17.5546875" style="203" bestFit="1" customWidth="1"/>
    <col min="17" max="17" width="6.5546875" style="203" bestFit="1" customWidth="1"/>
    <col min="18" max="18" width="14.5546875" style="203" bestFit="1" customWidth="1"/>
    <col min="19" max="19" width="12.109375" style="203" bestFit="1" customWidth="1"/>
    <col min="20" max="20" width="15.44140625" style="203" bestFit="1" customWidth="1"/>
    <col min="21" max="21" width="14.33203125" style="203" bestFit="1" customWidth="1"/>
    <col min="22" max="22" width="12.5546875" style="203" bestFit="1" customWidth="1"/>
    <col min="23" max="23" width="9.6640625" style="203" bestFit="1" customWidth="1"/>
    <col min="24" max="24" width="16.5546875" style="203" bestFit="1" customWidth="1"/>
    <col min="25" max="25" width="9.6640625" style="203" bestFit="1" customWidth="1"/>
    <col min="26" max="26" width="14.88671875" style="203" bestFit="1" customWidth="1"/>
    <col min="27" max="27" width="11.88671875" style="203" bestFit="1" customWidth="1"/>
    <col min="28" max="28" width="15.44140625" style="203" bestFit="1" customWidth="1"/>
    <col min="29" max="29" width="14.109375" style="203" bestFit="1" customWidth="1"/>
    <col min="30" max="30" width="11.5546875" style="203" bestFit="1" customWidth="1"/>
    <col min="31" max="31" width="16.33203125" style="203" bestFit="1" customWidth="1"/>
    <col min="32" max="32" width="15.33203125" style="203" bestFit="1" customWidth="1"/>
    <col min="33" max="33" width="4.5546875" style="203" bestFit="1" customWidth="1"/>
    <col min="34" max="34" width="13.88671875" style="203" bestFit="1" customWidth="1"/>
    <col min="35" max="35" width="16.44140625" style="203" bestFit="1" customWidth="1"/>
    <col min="36" max="36" width="24.5546875" style="203" bestFit="1" customWidth="1"/>
    <col min="37" max="37" width="14.5546875" style="203" bestFit="1" customWidth="1"/>
    <col min="38" max="38" width="41.88671875" style="203" bestFit="1" customWidth="1"/>
    <col min="39" max="39" width="22.6640625" style="203" bestFit="1" customWidth="1"/>
    <col min="40" max="40" width="31.109375" style="203" bestFit="1" customWidth="1"/>
    <col min="41" max="41" width="19" style="203" bestFit="1" customWidth="1"/>
    <col min="42" max="42" width="25.5546875" style="203" bestFit="1" customWidth="1"/>
    <col min="43" max="43" width="17" style="203" customWidth="1"/>
    <col min="44" max="44" width="14.88671875" style="203" customWidth="1"/>
    <col min="45" max="45" width="17.109375" style="203" customWidth="1"/>
    <col min="46" max="46" width="16.109375" style="203" customWidth="1"/>
    <col min="47" max="16384" width="9.109375" style="203"/>
  </cols>
  <sheetData>
    <row r="1" spans="1:192" s="218" customFormat="1" ht="43.2" x14ac:dyDescent="0.3">
      <c r="A1" s="218" t="s">
        <v>5</v>
      </c>
      <c r="B1" s="218" t="s">
        <v>307</v>
      </c>
      <c r="C1" s="218" t="s">
        <v>308</v>
      </c>
      <c r="D1" s="218" t="s">
        <v>658</v>
      </c>
      <c r="E1" s="218" t="s">
        <v>659</v>
      </c>
      <c r="F1" s="218" t="s">
        <v>660</v>
      </c>
      <c r="G1" s="218" t="s">
        <v>661</v>
      </c>
      <c r="H1" s="218" t="s">
        <v>9</v>
      </c>
      <c r="I1" s="218" t="s">
        <v>662</v>
      </c>
      <c r="J1" s="218" t="s">
        <v>261</v>
      </c>
      <c r="K1" s="218" t="s">
        <v>224</v>
      </c>
      <c r="L1" s="218" t="s">
        <v>263</v>
      </c>
      <c r="M1" s="218" t="s">
        <v>313</v>
      </c>
      <c r="N1" s="218" t="s">
        <v>314</v>
      </c>
      <c r="O1" s="218" t="s">
        <v>315</v>
      </c>
      <c r="P1" s="218" t="s">
        <v>316</v>
      </c>
      <c r="Q1" s="218" t="s">
        <v>317</v>
      </c>
      <c r="R1" s="218" t="s">
        <v>318</v>
      </c>
      <c r="S1" s="218" t="s">
        <v>319</v>
      </c>
      <c r="T1" s="218" t="s">
        <v>271</v>
      </c>
      <c r="U1" s="218" t="s">
        <v>272</v>
      </c>
      <c r="V1" s="218" t="s">
        <v>320</v>
      </c>
      <c r="W1" s="218" t="s">
        <v>321</v>
      </c>
      <c r="X1" s="218" t="s">
        <v>322</v>
      </c>
      <c r="Y1" s="218" t="s">
        <v>323</v>
      </c>
      <c r="Z1" s="218" t="s">
        <v>324</v>
      </c>
      <c r="AA1" s="218" t="s">
        <v>325</v>
      </c>
      <c r="AB1" s="218" t="s">
        <v>326</v>
      </c>
      <c r="AC1" s="218" t="s">
        <v>327</v>
      </c>
      <c r="AD1" s="218" t="s">
        <v>328</v>
      </c>
      <c r="AE1" s="218" t="s">
        <v>329</v>
      </c>
      <c r="AF1" s="218" t="s">
        <v>330</v>
      </c>
      <c r="AG1" s="218" t="s">
        <v>283</v>
      </c>
      <c r="AH1" s="218" t="s">
        <v>663</v>
      </c>
      <c r="AI1" s="218" t="s">
        <v>664</v>
      </c>
      <c r="AJ1" s="218" t="s">
        <v>665</v>
      </c>
      <c r="AK1" s="218" t="s">
        <v>666</v>
      </c>
      <c r="AL1" s="218" t="s">
        <v>10</v>
      </c>
      <c r="AM1" s="218" t="s">
        <v>667</v>
      </c>
      <c r="AN1" s="218" t="s">
        <v>11</v>
      </c>
      <c r="AO1" s="218" t="s">
        <v>12</v>
      </c>
      <c r="AP1" s="218" t="s">
        <v>668</v>
      </c>
      <c r="AQ1" s="219" t="s">
        <v>669</v>
      </c>
      <c r="AR1" s="220" t="s">
        <v>670</v>
      </c>
      <c r="AS1" s="220" t="s">
        <v>671</v>
      </c>
      <c r="AT1" s="220" t="s">
        <v>672</v>
      </c>
      <c r="AU1" s="222"/>
      <c r="AV1" s="222"/>
      <c r="AW1" s="222"/>
      <c r="AX1" s="222"/>
      <c r="AY1" s="222"/>
      <c r="AZ1" s="222"/>
      <c r="BA1" s="222"/>
      <c r="BB1" s="222"/>
      <c r="BC1" s="222"/>
      <c r="BD1" s="222"/>
      <c r="BE1" s="222"/>
      <c r="BF1" s="222"/>
      <c r="BG1" s="222"/>
      <c r="BH1" s="222"/>
      <c r="BI1" s="222"/>
      <c r="BJ1" s="222"/>
      <c r="BK1" s="222"/>
      <c r="BL1" s="222"/>
      <c r="BM1" s="222"/>
      <c r="BN1" s="222"/>
      <c r="BO1" s="222"/>
      <c r="BP1" s="222"/>
      <c r="BQ1" s="222"/>
      <c r="BR1" s="222"/>
      <c r="BS1" s="222"/>
      <c r="BT1" s="222"/>
      <c r="BU1" s="222"/>
      <c r="BV1" s="222"/>
      <c r="BW1" s="222"/>
      <c r="BX1" s="222"/>
      <c r="BY1" s="222"/>
      <c r="BZ1" s="222"/>
      <c r="CA1" s="222"/>
      <c r="CB1" s="222"/>
      <c r="CC1" s="222"/>
      <c r="CD1" s="222"/>
      <c r="CE1" s="222"/>
      <c r="CF1" s="222"/>
      <c r="CG1" s="222"/>
      <c r="CH1" s="222"/>
      <c r="CI1" s="222"/>
      <c r="CJ1" s="222"/>
      <c r="CK1" s="222"/>
      <c r="CL1" s="222"/>
      <c r="CM1" s="222"/>
      <c r="CN1" s="222"/>
      <c r="CO1" s="222"/>
      <c r="CP1" s="222"/>
      <c r="CQ1" s="222"/>
      <c r="CR1" s="222"/>
      <c r="CS1" s="222"/>
      <c r="CT1" s="222"/>
      <c r="CU1" s="222"/>
      <c r="CV1" s="222"/>
      <c r="CW1" s="222"/>
      <c r="CX1" s="222"/>
      <c r="CY1" s="222"/>
      <c r="CZ1" s="222"/>
      <c r="DA1" s="222"/>
      <c r="DB1" s="222"/>
      <c r="DC1" s="222"/>
      <c r="DD1" s="222"/>
      <c r="DE1" s="222"/>
      <c r="DF1" s="222"/>
      <c r="DG1" s="222"/>
      <c r="DH1" s="222"/>
      <c r="DI1" s="222"/>
      <c r="DJ1" s="222"/>
      <c r="DK1" s="222"/>
      <c r="DL1" s="222"/>
      <c r="DM1" s="222"/>
      <c r="DN1" s="222"/>
      <c r="DO1" s="222"/>
      <c r="DP1" s="222"/>
      <c r="DQ1" s="222"/>
      <c r="DR1" s="222"/>
      <c r="DS1" s="222"/>
      <c r="DT1" s="222"/>
      <c r="DU1" s="222"/>
      <c r="DV1" s="222"/>
      <c r="DW1" s="222"/>
      <c r="DX1" s="222"/>
      <c r="DY1" s="222"/>
      <c r="DZ1" s="222"/>
      <c r="EA1" s="222"/>
      <c r="EB1" s="222"/>
      <c r="EC1" s="222"/>
      <c r="ED1" s="222"/>
      <c r="EE1" s="222"/>
      <c r="EF1" s="222"/>
      <c r="EG1" s="222"/>
      <c r="EH1" s="222"/>
      <c r="EI1" s="222"/>
      <c r="EJ1" s="222"/>
      <c r="EK1" s="222"/>
      <c r="EL1" s="222"/>
      <c r="EM1" s="222"/>
      <c r="EN1" s="222"/>
      <c r="EO1" s="222"/>
      <c r="EP1" s="222"/>
      <c r="EQ1" s="222"/>
      <c r="ER1" s="222"/>
      <c r="ES1" s="222"/>
      <c r="ET1" s="222"/>
      <c r="EU1" s="222"/>
      <c r="EV1" s="222"/>
      <c r="EW1" s="222"/>
      <c r="EX1" s="222"/>
      <c r="EY1" s="222"/>
      <c r="EZ1" s="222"/>
      <c r="FA1" s="222"/>
      <c r="FB1" s="222"/>
      <c r="FC1" s="222"/>
      <c r="FD1" s="222"/>
      <c r="FE1" s="222"/>
      <c r="FF1" s="222"/>
      <c r="FG1" s="222"/>
      <c r="FH1" s="222"/>
      <c r="FI1" s="222"/>
      <c r="FJ1" s="222"/>
      <c r="FK1" s="222"/>
      <c r="FL1" s="222"/>
      <c r="FM1" s="222"/>
      <c r="FN1" s="222"/>
      <c r="FO1" s="222"/>
      <c r="FP1" s="222"/>
      <c r="FQ1" s="222"/>
      <c r="FR1" s="222"/>
      <c r="FS1" s="222"/>
      <c r="FT1" s="222"/>
      <c r="FU1" s="222"/>
      <c r="FV1" s="222"/>
      <c r="FW1" s="222"/>
      <c r="FX1" s="222"/>
      <c r="FY1" s="222"/>
      <c r="FZ1" s="222"/>
      <c r="GA1" s="222"/>
      <c r="GB1" s="222"/>
      <c r="GC1" s="222"/>
      <c r="GD1" s="222"/>
      <c r="GE1" s="222"/>
      <c r="GF1" s="222"/>
      <c r="GG1" s="222"/>
      <c r="GH1" s="222"/>
      <c r="GI1" s="222"/>
      <c r="GJ1" s="222"/>
    </row>
    <row r="2" spans="1:192" s="216" customFormat="1" ht="17.25" customHeight="1" x14ac:dyDescent="0.3">
      <c r="I2" s="216" t="s">
        <v>13</v>
      </c>
      <c r="K2" s="216" t="s">
        <v>13</v>
      </c>
      <c r="M2" s="216" t="s">
        <v>331</v>
      </c>
      <c r="N2" s="216" t="s">
        <v>331</v>
      </c>
      <c r="O2" s="216" t="s">
        <v>331</v>
      </c>
      <c r="P2" s="216" t="s">
        <v>331</v>
      </c>
      <c r="Q2" s="216" t="s">
        <v>331</v>
      </c>
      <c r="R2" s="216" t="s">
        <v>13</v>
      </c>
      <c r="S2" s="216" t="s">
        <v>332</v>
      </c>
      <c r="V2" s="216" t="s">
        <v>331</v>
      </c>
      <c r="W2" s="216" t="s">
        <v>331</v>
      </c>
      <c r="X2" s="216" t="s">
        <v>331</v>
      </c>
      <c r="Y2" s="216" t="s">
        <v>331</v>
      </c>
      <c r="Z2" s="216" t="s">
        <v>333</v>
      </c>
      <c r="AA2" s="216" t="s">
        <v>333</v>
      </c>
      <c r="AB2" s="216" t="s">
        <v>333</v>
      </c>
      <c r="AC2" s="216" t="s">
        <v>333</v>
      </c>
      <c r="AD2" s="216" t="s">
        <v>333</v>
      </c>
      <c r="AE2" s="216" t="s">
        <v>331</v>
      </c>
      <c r="AF2" s="216" t="s">
        <v>331</v>
      </c>
      <c r="AH2" s="216" t="s">
        <v>13</v>
      </c>
      <c r="AI2" s="216" t="s">
        <v>331</v>
      </c>
      <c r="AJ2" s="216" t="s">
        <v>673</v>
      </c>
      <c r="AK2" s="216" t="s">
        <v>673</v>
      </c>
      <c r="AL2" s="216" t="s">
        <v>13</v>
      </c>
      <c r="AM2" s="216" t="s">
        <v>673</v>
      </c>
      <c r="AN2" s="216" t="s">
        <v>13</v>
      </c>
      <c r="AO2" s="216" t="s">
        <v>13</v>
      </c>
      <c r="AQ2" s="223" t="s">
        <v>674</v>
      </c>
      <c r="AR2" s="216" t="s">
        <v>675</v>
      </c>
      <c r="AS2" s="207" t="s">
        <v>676</v>
      </c>
      <c r="AT2" s="207" t="s">
        <v>677</v>
      </c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F2" s="205"/>
      <c r="BG2" s="205"/>
      <c r="BH2" s="205"/>
      <c r="BI2" s="205"/>
      <c r="BJ2" s="205"/>
      <c r="BK2" s="205"/>
      <c r="BL2" s="205"/>
      <c r="BM2" s="205"/>
      <c r="BN2" s="205"/>
      <c r="BO2" s="205"/>
      <c r="BP2" s="205"/>
      <c r="BQ2" s="205"/>
      <c r="BR2" s="205"/>
      <c r="BS2" s="205"/>
      <c r="BT2" s="205"/>
      <c r="BU2" s="205"/>
      <c r="BV2" s="205"/>
      <c r="BW2" s="205"/>
      <c r="BX2" s="205"/>
      <c r="BY2" s="205"/>
      <c r="BZ2" s="205"/>
      <c r="CA2" s="205"/>
      <c r="CB2" s="205"/>
      <c r="CC2" s="205"/>
      <c r="CD2" s="205"/>
      <c r="CE2" s="205"/>
      <c r="CF2" s="205"/>
      <c r="CG2" s="205"/>
      <c r="CH2" s="205"/>
      <c r="CI2" s="205"/>
      <c r="CJ2" s="205"/>
      <c r="CK2" s="205"/>
      <c r="CL2" s="205"/>
      <c r="CM2" s="205"/>
      <c r="CN2" s="205"/>
      <c r="CO2" s="205"/>
      <c r="CP2" s="205"/>
      <c r="CQ2" s="205"/>
      <c r="CR2" s="205"/>
      <c r="CS2" s="205"/>
      <c r="CT2" s="205"/>
      <c r="CU2" s="205"/>
      <c r="CV2" s="205"/>
      <c r="CW2" s="205"/>
      <c r="CX2" s="205"/>
      <c r="CY2" s="205"/>
      <c r="CZ2" s="205"/>
      <c r="DA2" s="205"/>
      <c r="DB2" s="205"/>
      <c r="DC2" s="205"/>
      <c r="DD2" s="205"/>
      <c r="DE2" s="205"/>
      <c r="DF2" s="205"/>
      <c r="DG2" s="205"/>
      <c r="DH2" s="205"/>
      <c r="DI2" s="205"/>
      <c r="DJ2" s="205"/>
      <c r="DK2" s="205"/>
      <c r="DL2" s="205"/>
      <c r="DM2" s="205"/>
      <c r="DN2" s="205"/>
      <c r="DO2" s="205"/>
      <c r="DP2" s="205"/>
      <c r="DQ2" s="205"/>
      <c r="DR2" s="205"/>
      <c r="DS2" s="205"/>
      <c r="DT2" s="205"/>
      <c r="DU2" s="205"/>
      <c r="DV2" s="205"/>
      <c r="DW2" s="205"/>
      <c r="DX2" s="205"/>
      <c r="DY2" s="205"/>
      <c r="DZ2" s="205"/>
      <c r="EA2" s="205"/>
      <c r="EB2" s="205"/>
      <c r="EC2" s="205"/>
      <c r="ED2" s="205"/>
      <c r="EE2" s="205"/>
      <c r="EF2" s="205"/>
      <c r="EG2" s="205"/>
      <c r="EH2" s="205"/>
      <c r="EI2" s="205"/>
      <c r="EJ2" s="205"/>
      <c r="EK2" s="205"/>
      <c r="EL2" s="205"/>
      <c r="EM2" s="205"/>
      <c r="EN2" s="205"/>
      <c r="EO2" s="205"/>
      <c r="EP2" s="205"/>
      <c r="EQ2" s="205"/>
      <c r="ER2" s="205"/>
      <c r="ES2" s="205"/>
      <c r="ET2" s="205"/>
      <c r="EU2" s="205"/>
      <c r="EV2" s="205"/>
      <c r="EW2" s="205"/>
      <c r="EX2" s="205"/>
      <c r="EY2" s="205"/>
      <c r="EZ2" s="205"/>
      <c r="FA2" s="205"/>
      <c r="FB2" s="205"/>
      <c r="FC2" s="205"/>
      <c r="FD2" s="205"/>
      <c r="FE2" s="205"/>
      <c r="FF2" s="205"/>
      <c r="FG2" s="205"/>
      <c r="FH2" s="205"/>
      <c r="FI2" s="205"/>
      <c r="FJ2" s="205"/>
      <c r="FK2" s="205"/>
      <c r="FL2" s="205"/>
      <c r="FM2" s="205"/>
      <c r="FN2" s="205"/>
      <c r="FO2" s="205"/>
      <c r="FP2" s="205"/>
      <c r="FQ2" s="205"/>
      <c r="FR2" s="205"/>
      <c r="FS2" s="205"/>
      <c r="FT2" s="205"/>
      <c r="FU2" s="205"/>
      <c r="FV2" s="205"/>
      <c r="FW2" s="205"/>
      <c r="FX2" s="205"/>
      <c r="FY2" s="205"/>
      <c r="FZ2" s="205"/>
      <c r="GA2" s="205"/>
      <c r="GB2" s="205"/>
      <c r="GC2" s="205"/>
      <c r="GD2" s="205"/>
      <c r="GE2" s="205"/>
      <c r="GF2" s="205"/>
      <c r="GG2" s="205"/>
      <c r="GH2" s="205"/>
      <c r="GI2" s="205"/>
      <c r="GJ2" s="205"/>
    </row>
    <row r="3" spans="1:192" s="205" customFormat="1" x14ac:dyDescent="0.3">
      <c r="A3" s="205" t="s">
        <v>684</v>
      </c>
      <c r="B3" s="205" t="s">
        <v>678</v>
      </c>
      <c r="C3" s="205" t="s">
        <v>685</v>
      </c>
      <c r="D3" s="205" t="s">
        <v>679</v>
      </c>
      <c r="E3" s="205" t="s">
        <v>121</v>
      </c>
      <c r="F3" s="205" t="s">
        <v>686</v>
      </c>
      <c r="G3" s="205" t="s">
        <v>680</v>
      </c>
      <c r="H3" s="205" t="s">
        <v>18</v>
      </c>
      <c r="I3" s="205">
        <v>3.4000000000000002E-2</v>
      </c>
      <c r="J3" s="205" t="s">
        <v>339</v>
      </c>
      <c r="K3" s="205">
        <v>5</v>
      </c>
      <c r="L3" s="205">
        <v>1.5</v>
      </c>
      <c r="M3" s="225">
        <v>1</v>
      </c>
      <c r="N3" s="225">
        <v>25</v>
      </c>
      <c r="O3" s="225">
        <v>12</v>
      </c>
      <c r="P3" s="225">
        <v>17</v>
      </c>
      <c r="Q3" s="205">
        <v>26.4</v>
      </c>
      <c r="R3" s="205">
        <v>0.55000000000000004</v>
      </c>
      <c r="S3" s="205">
        <v>0.13100000000000001</v>
      </c>
      <c r="T3" s="205">
        <v>5.8</v>
      </c>
      <c r="U3" s="205">
        <v>6.2</v>
      </c>
      <c r="V3" s="205">
        <v>0.33</v>
      </c>
      <c r="W3" s="205">
        <v>17.8</v>
      </c>
      <c r="X3" s="205">
        <v>0.61</v>
      </c>
      <c r="Y3" s="205">
        <v>0.85</v>
      </c>
      <c r="Z3" s="205">
        <v>5.5E-2</v>
      </c>
      <c r="AA3" s="205">
        <v>2.3199999999999998</v>
      </c>
      <c r="AB3" s="205">
        <v>0.28999999999999998</v>
      </c>
      <c r="AC3" s="205">
        <v>0.05</v>
      </c>
      <c r="AD3" s="205">
        <v>0.11</v>
      </c>
      <c r="AE3" s="205">
        <v>0.63</v>
      </c>
      <c r="AF3" s="205">
        <v>0.21</v>
      </c>
      <c r="AG3" s="205">
        <v>9.9</v>
      </c>
      <c r="AH3" s="205">
        <v>0.06</v>
      </c>
      <c r="AI3" s="205">
        <v>94.8</v>
      </c>
      <c r="AJ3" s="205">
        <v>648.38</v>
      </c>
      <c r="AK3" s="205">
        <v>7.28</v>
      </c>
      <c r="AL3" s="225">
        <v>0.73</v>
      </c>
      <c r="AM3" s="205">
        <v>655.66</v>
      </c>
      <c r="AN3" s="225">
        <v>0.73</v>
      </c>
      <c r="AO3" s="205">
        <v>0.49</v>
      </c>
      <c r="AP3" s="205">
        <v>4.8999999999999998E-3</v>
      </c>
      <c r="AQ3" s="226">
        <f xml:space="preserve"> 3.14*(4.5/2)^2*30</f>
        <v>476.88749999999999</v>
      </c>
      <c r="AR3" s="234">
        <f>AM3/AQ3</f>
        <v>1.3748735288721134</v>
      </c>
      <c r="AS3" s="235">
        <f>AR3*1000000</f>
        <v>1374873.5288721134</v>
      </c>
      <c r="AT3" s="234">
        <f>10000*0.1*AR3*(AL3/100)</f>
        <v>10.036576760766428</v>
      </c>
    </row>
    <row r="4" spans="1:192" s="205" customFormat="1" x14ac:dyDescent="0.3">
      <c r="A4" s="205" t="s">
        <v>687</v>
      </c>
      <c r="B4" s="205" t="s">
        <v>678</v>
      </c>
      <c r="C4" s="205" t="s">
        <v>688</v>
      </c>
      <c r="D4" s="205" t="s">
        <v>679</v>
      </c>
      <c r="E4" s="205" t="s">
        <v>121</v>
      </c>
      <c r="F4" s="205" t="s">
        <v>689</v>
      </c>
      <c r="G4" s="205" t="s">
        <v>680</v>
      </c>
      <c r="H4" s="205" t="s">
        <v>18</v>
      </c>
      <c r="I4" s="205">
        <v>3.3000000000000002E-2</v>
      </c>
      <c r="J4" s="205" t="s">
        <v>339</v>
      </c>
      <c r="K4" s="205" t="s">
        <v>384</v>
      </c>
      <c r="L4" s="205">
        <v>1.5</v>
      </c>
      <c r="M4" s="225">
        <v>10</v>
      </c>
      <c r="N4" s="225">
        <v>22</v>
      </c>
      <c r="O4" s="225">
        <v>9</v>
      </c>
      <c r="P4" s="225">
        <v>63</v>
      </c>
      <c r="Q4" s="205">
        <v>15.6</v>
      </c>
      <c r="R4" s="205">
        <v>0.73</v>
      </c>
      <c r="S4" s="205">
        <v>0.10199999999999999</v>
      </c>
      <c r="T4" s="205">
        <v>5.2</v>
      </c>
      <c r="U4" s="205">
        <v>5.9</v>
      </c>
      <c r="V4" s="205">
        <v>0.38</v>
      </c>
      <c r="W4" s="205">
        <v>19.5</v>
      </c>
      <c r="X4" s="205">
        <v>1.92</v>
      </c>
      <c r="Y4" s="205">
        <v>1.3</v>
      </c>
      <c r="Z4" s="205">
        <v>6.3E-2</v>
      </c>
      <c r="AA4" s="205">
        <v>1.97</v>
      </c>
      <c r="AB4" s="205">
        <v>0.3</v>
      </c>
      <c r="AC4" s="205">
        <v>0.14000000000000001</v>
      </c>
      <c r="AD4" s="205">
        <v>0.08</v>
      </c>
      <c r="AE4" s="205">
        <v>1.05</v>
      </c>
      <c r="AF4" s="205">
        <v>0.25</v>
      </c>
      <c r="AG4" s="205">
        <v>6</v>
      </c>
      <c r="AH4" s="205">
        <v>0.08</v>
      </c>
      <c r="AI4" s="205">
        <v>74.900000000000006</v>
      </c>
      <c r="AJ4" s="205">
        <v>664.59</v>
      </c>
      <c r="AK4" s="205">
        <v>35.03</v>
      </c>
      <c r="AL4" s="225">
        <v>1.07</v>
      </c>
      <c r="AM4" s="205">
        <v>699.62</v>
      </c>
      <c r="AN4" s="225">
        <v>1.06</v>
      </c>
      <c r="AO4" s="205">
        <v>0.49</v>
      </c>
      <c r="AP4" s="205">
        <v>4.8999999999999998E-3</v>
      </c>
      <c r="AQ4" s="228">
        <f t="shared" ref="AQ4:AQ26" si="0" xml:space="preserve"> 3.14*(4.5/2)^2*30</f>
        <v>476.88749999999999</v>
      </c>
      <c r="AR4" s="225">
        <f t="shared" ref="AR4:AR26" si="1">AM4/AQ4</f>
        <v>1.4670545988309611</v>
      </c>
      <c r="AS4" s="227">
        <f t="shared" ref="AS4:AS26" si="2">AR4*1000000</f>
        <v>1467054.5988309612</v>
      </c>
      <c r="AT4" s="225">
        <f t="shared" ref="AT4:AT26" si="3">10000*0.1*AR4*(AL4/100)</f>
        <v>15.697484207491286</v>
      </c>
    </row>
    <row r="5" spans="1:192" s="205" customFormat="1" x14ac:dyDescent="0.3">
      <c r="A5" s="205" t="s">
        <v>690</v>
      </c>
      <c r="B5" s="205" t="s">
        <v>678</v>
      </c>
      <c r="C5" s="205" t="s">
        <v>404</v>
      </c>
      <c r="D5" s="205" t="s">
        <v>681</v>
      </c>
      <c r="E5" s="205" t="s">
        <v>121</v>
      </c>
      <c r="F5" s="205" t="s">
        <v>691</v>
      </c>
      <c r="G5" s="205" t="s">
        <v>680</v>
      </c>
      <c r="H5" s="205" t="s">
        <v>18</v>
      </c>
      <c r="I5" s="205">
        <v>1.2E-2</v>
      </c>
      <c r="J5" s="205" t="s">
        <v>339</v>
      </c>
      <c r="K5" s="205">
        <v>5</v>
      </c>
      <c r="L5" s="205">
        <v>1.5</v>
      </c>
      <c r="M5" s="225">
        <v>1</v>
      </c>
      <c r="N5" s="225">
        <v>13</v>
      </c>
      <c r="O5" s="225">
        <v>10</v>
      </c>
      <c r="P5" s="225">
        <v>20</v>
      </c>
      <c r="Q5" s="205">
        <v>8.3000000000000007</v>
      </c>
      <c r="R5" s="205">
        <v>0.61</v>
      </c>
      <c r="S5" s="205">
        <v>5.2999999999999999E-2</v>
      </c>
      <c r="T5" s="205">
        <v>5.4</v>
      </c>
      <c r="U5" s="205">
        <v>6.3</v>
      </c>
      <c r="V5" s="205">
        <v>0.41</v>
      </c>
      <c r="W5" s="205">
        <v>10.5</v>
      </c>
      <c r="X5" s="205">
        <v>1.21</v>
      </c>
      <c r="Y5" s="205">
        <v>1.1200000000000001</v>
      </c>
      <c r="Z5" s="205">
        <v>5.7000000000000002E-2</v>
      </c>
      <c r="AA5" s="205">
        <v>2.27</v>
      </c>
      <c r="AB5" s="205">
        <v>0.3</v>
      </c>
      <c r="AC5" s="205">
        <v>0.05</v>
      </c>
      <c r="AD5" s="205">
        <v>7.0000000000000007E-2</v>
      </c>
      <c r="AE5" s="205">
        <v>0.53</v>
      </c>
      <c r="AF5" s="205">
        <v>0.2</v>
      </c>
      <c r="AG5" s="205">
        <v>4.7</v>
      </c>
      <c r="AH5" s="205">
        <v>7.0000000000000007E-2</v>
      </c>
      <c r="AI5" s="205">
        <v>81.2</v>
      </c>
      <c r="AJ5" s="205">
        <v>686.52</v>
      </c>
      <c r="AK5" s="205">
        <v>1.46</v>
      </c>
      <c r="AL5" s="225">
        <v>0.75</v>
      </c>
      <c r="AM5" s="205">
        <v>687.98</v>
      </c>
      <c r="AN5" s="225">
        <v>0.75</v>
      </c>
      <c r="AO5" s="205">
        <v>0.49</v>
      </c>
      <c r="AP5" s="205">
        <v>4.8999999999999998E-3</v>
      </c>
      <c r="AQ5" s="228">
        <f t="shared" si="0"/>
        <v>476.88749999999999</v>
      </c>
      <c r="AR5" s="225">
        <f t="shared" si="1"/>
        <v>1.4426463264396741</v>
      </c>
      <c r="AS5" s="227">
        <f t="shared" si="2"/>
        <v>1442646.326439674</v>
      </c>
      <c r="AT5" s="225">
        <f t="shared" si="3"/>
        <v>10.819847448297555</v>
      </c>
    </row>
    <row r="6" spans="1:192" s="205" customFormat="1" x14ac:dyDescent="0.3">
      <c r="A6" s="205" t="s">
        <v>692</v>
      </c>
      <c r="B6" s="236">
        <v>45751</v>
      </c>
      <c r="C6" s="205" t="s">
        <v>449</v>
      </c>
      <c r="D6" s="205" t="s">
        <v>681</v>
      </c>
      <c r="E6" s="205" t="s">
        <v>121</v>
      </c>
      <c r="F6" s="205" t="s">
        <v>693</v>
      </c>
      <c r="G6" s="205" t="s">
        <v>680</v>
      </c>
      <c r="H6" s="205" t="s">
        <v>18</v>
      </c>
      <c r="I6" s="205">
        <v>1.2999999999999999E-2</v>
      </c>
      <c r="J6" s="205" t="s">
        <v>339</v>
      </c>
      <c r="K6" s="205" t="s">
        <v>289</v>
      </c>
      <c r="L6" s="205">
        <v>1.5</v>
      </c>
      <c r="M6" s="225">
        <v>0.99</v>
      </c>
      <c r="N6" s="225">
        <v>14</v>
      </c>
      <c r="O6" s="225">
        <v>14</v>
      </c>
      <c r="P6" s="225">
        <v>0.995</v>
      </c>
      <c r="Q6" s="205">
        <v>8.4</v>
      </c>
      <c r="R6" s="205">
        <v>0.61</v>
      </c>
      <c r="S6" s="205">
        <v>0.111</v>
      </c>
      <c r="T6" s="205">
        <v>6.6</v>
      </c>
      <c r="U6" s="205">
        <v>7.1</v>
      </c>
      <c r="V6" s="205">
        <v>0.28999999999999998</v>
      </c>
      <c r="W6" s="205">
        <v>15.8</v>
      </c>
      <c r="X6" s="205">
        <v>0.46</v>
      </c>
      <c r="Y6" s="205">
        <v>0.7</v>
      </c>
      <c r="Z6" s="205">
        <v>4.4999999999999998E-2</v>
      </c>
      <c r="AA6" s="205">
        <v>3.91</v>
      </c>
      <c r="AB6" s="205">
        <v>0.39</v>
      </c>
      <c r="AC6" s="205">
        <v>0.03</v>
      </c>
      <c r="AD6" s="205">
        <v>0.13</v>
      </c>
      <c r="AE6" s="205">
        <v>0.25</v>
      </c>
      <c r="AF6" s="205">
        <v>0.21</v>
      </c>
      <c r="AG6" s="205">
        <v>11.2</v>
      </c>
      <c r="AH6" s="205">
        <v>0.04</v>
      </c>
      <c r="AI6" s="205">
        <v>111.6</v>
      </c>
      <c r="AJ6" s="205">
        <v>675.1</v>
      </c>
      <c r="AK6" s="205">
        <v>1.93</v>
      </c>
      <c r="AL6" s="225">
        <v>0.74</v>
      </c>
      <c r="AM6" s="205">
        <v>677.03</v>
      </c>
      <c r="AN6" s="225">
        <v>0.73</v>
      </c>
      <c r="AO6" s="205">
        <v>0.49</v>
      </c>
      <c r="AP6" s="205">
        <v>4.8999999999999998E-3</v>
      </c>
      <c r="AQ6" s="228">
        <f t="shared" si="0"/>
        <v>476.88749999999999</v>
      </c>
      <c r="AR6" s="225">
        <f t="shared" si="1"/>
        <v>1.4196849361746744</v>
      </c>
      <c r="AS6" s="227">
        <f t="shared" si="2"/>
        <v>1419684.9361746744</v>
      </c>
      <c r="AT6" s="225">
        <f t="shared" si="3"/>
        <v>10.505668527692592</v>
      </c>
    </row>
    <row r="7" spans="1:192" s="205" customFormat="1" x14ac:dyDescent="0.3">
      <c r="A7" s="205" t="s">
        <v>694</v>
      </c>
      <c r="B7" s="205" t="s">
        <v>678</v>
      </c>
      <c r="C7" s="205" t="s">
        <v>462</v>
      </c>
      <c r="D7" s="205" t="s">
        <v>682</v>
      </c>
      <c r="E7" s="205" t="s">
        <v>121</v>
      </c>
      <c r="F7" s="205" t="s">
        <v>695</v>
      </c>
      <c r="G7" s="205" t="s">
        <v>680</v>
      </c>
      <c r="H7" s="205" t="s">
        <v>18</v>
      </c>
      <c r="I7" s="205">
        <v>1.4999999999999999E-2</v>
      </c>
      <c r="J7" s="205" t="s">
        <v>339</v>
      </c>
      <c r="K7" s="205">
        <v>5</v>
      </c>
      <c r="L7" s="205">
        <v>1</v>
      </c>
      <c r="M7" s="225">
        <v>2</v>
      </c>
      <c r="N7" s="225">
        <v>13</v>
      </c>
      <c r="O7" s="225">
        <v>12</v>
      </c>
      <c r="P7" s="225">
        <v>38</v>
      </c>
      <c r="Q7" s="205">
        <v>5.9</v>
      </c>
      <c r="R7" s="205">
        <v>0.74</v>
      </c>
      <c r="S7" s="205">
        <v>5.2999999999999999E-2</v>
      </c>
      <c r="T7" s="205">
        <v>6.3</v>
      </c>
      <c r="U7" s="205">
        <v>6.9</v>
      </c>
      <c r="V7" s="205">
        <v>0.32</v>
      </c>
      <c r="W7" s="205">
        <v>5.7</v>
      </c>
      <c r="X7" s="205">
        <v>1.37</v>
      </c>
      <c r="Y7" s="205">
        <v>0.98</v>
      </c>
      <c r="Z7" s="205">
        <v>6.0999999999999999E-2</v>
      </c>
      <c r="AA7" s="205">
        <v>2.46</v>
      </c>
      <c r="AB7" s="205">
        <v>0.3</v>
      </c>
      <c r="AC7" s="205">
        <v>0.09</v>
      </c>
      <c r="AD7" s="205">
        <v>0.04</v>
      </c>
      <c r="AE7" s="205">
        <v>0.56000000000000005</v>
      </c>
      <c r="AF7" s="205">
        <v>0.21</v>
      </c>
      <c r="AG7" s="205">
        <v>6.6</v>
      </c>
      <c r="AH7" s="205">
        <v>0.05</v>
      </c>
      <c r="AI7" s="205">
        <v>77.400000000000006</v>
      </c>
      <c r="AJ7" s="205">
        <v>740.95</v>
      </c>
      <c r="AK7" s="205">
        <v>2.17</v>
      </c>
      <c r="AL7" s="225">
        <v>1</v>
      </c>
      <c r="AM7" s="205">
        <v>743.12</v>
      </c>
      <c r="AN7" s="225">
        <v>1</v>
      </c>
      <c r="AO7" s="205">
        <v>0.49</v>
      </c>
      <c r="AP7" s="205">
        <v>4.8999999999999998E-3</v>
      </c>
      <c r="AQ7" s="228">
        <f t="shared" si="0"/>
        <v>476.88749999999999</v>
      </c>
      <c r="AR7" s="225">
        <f t="shared" si="1"/>
        <v>1.5582710807056173</v>
      </c>
      <c r="AS7" s="227">
        <f t="shared" si="2"/>
        <v>1558271.0807056173</v>
      </c>
      <c r="AT7" s="225">
        <f t="shared" si="3"/>
        <v>15.582710807056174</v>
      </c>
    </row>
    <row r="8" spans="1:192" s="229" customFormat="1" x14ac:dyDescent="0.3">
      <c r="A8" s="205" t="s">
        <v>696</v>
      </c>
      <c r="B8" s="205" t="s">
        <v>678</v>
      </c>
      <c r="C8" s="205" t="s">
        <v>438</v>
      </c>
      <c r="D8" s="205" t="s">
        <v>682</v>
      </c>
      <c r="E8" s="205" t="s">
        <v>121</v>
      </c>
      <c r="F8" s="205" t="s">
        <v>697</v>
      </c>
      <c r="G8" s="205" t="s">
        <v>680</v>
      </c>
      <c r="H8" s="205" t="s">
        <v>18</v>
      </c>
      <c r="I8" s="205">
        <v>1.4999999999999999E-2</v>
      </c>
      <c r="J8" s="205" t="s">
        <v>339</v>
      </c>
      <c r="K8" s="205">
        <v>5</v>
      </c>
      <c r="L8" s="205">
        <v>1.5</v>
      </c>
      <c r="M8" s="225">
        <v>2</v>
      </c>
      <c r="N8" s="225">
        <v>11</v>
      </c>
      <c r="O8" s="225">
        <v>9</v>
      </c>
      <c r="P8" s="225">
        <v>27</v>
      </c>
      <c r="Q8" s="205">
        <v>6.9</v>
      </c>
      <c r="R8" s="205">
        <v>0.66</v>
      </c>
      <c r="S8" s="205">
        <v>5.8000000000000003E-2</v>
      </c>
      <c r="T8" s="205">
        <v>5.6</v>
      </c>
      <c r="U8" s="205">
        <v>6.4</v>
      </c>
      <c r="V8" s="205">
        <v>0.26</v>
      </c>
      <c r="W8" s="205">
        <v>7</v>
      </c>
      <c r="X8" s="205">
        <v>1.0900000000000001</v>
      </c>
      <c r="Y8" s="205">
        <v>0.7</v>
      </c>
      <c r="Z8" s="205">
        <v>4.9000000000000002E-2</v>
      </c>
      <c r="AA8" s="205">
        <v>1.87</v>
      </c>
      <c r="AB8" s="205">
        <v>0.3</v>
      </c>
      <c r="AC8" s="205">
        <v>7.0000000000000007E-2</v>
      </c>
      <c r="AD8" s="205">
        <v>0.05</v>
      </c>
      <c r="AE8" s="205">
        <v>0.68</v>
      </c>
      <c r="AF8" s="205">
        <v>0.17</v>
      </c>
      <c r="AG8" s="205">
        <v>3.1</v>
      </c>
      <c r="AH8" s="205">
        <v>0.06</v>
      </c>
      <c r="AI8" s="205">
        <v>88.3</v>
      </c>
      <c r="AJ8" s="205">
        <v>674.62</v>
      </c>
      <c r="AK8" s="205">
        <v>1.33</v>
      </c>
      <c r="AL8" s="225">
        <v>0.73</v>
      </c>
      <c r="AM8" s="205">
        <v>675.95</v>
      </c>
      <c r="AN8" s="225">
        <v>0.73</v>
      </c>
      <c r="AO8" s="205">
        <v>0.49</v>
      </c>
      <c r="AP8" s="205">
        <v>4.8999999999999998E-3</v>
      </c>
      <c r="AQ8" s="228">
        <f t="shared" si="0"/>
        <v>476.88749999999999</v>
      </c>
      <c r="AR8" s="225">
        <f t="shared" si="1"/>
        <v>1.4174202511074416</v>
      </c>
      <c r="AS8" s="227">
        <f t="shared" si="2"/>
        <v>1417420.2511074417</v>
      </c>
      <c r="AT8" s="225">
        <f t="shared" si="3"/>
        <v>10.347167833084324</v>
      </c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5"/>
      <c r="BN8" s="205"/>
      <c r="BO8" s="205"/>
      <c r="BP8" s="205"/>
      <c r="BQ8" s="205"/>
      <c r="BR8" s="205"/>
      <c r="BS8" s="205"/>
      <c r="BT8" s="205"/>
      <c r="BU8" s="205"/>
      <c r="BV8" s="205"/>
      <c r="BW8" s="205"/>
      <c r="BX8" s="205"/>
      <c r="BY8" s="205"/>
      <c r="BZ8" s="205"/>
      <c r="CA8" s="205"/>
      <c r="CB8" s="205"/>
      <c r="CC8" s="205"/>
      <c r="CD8" s="205"/>
      <c r="CE8" s="205"/>
      <c r="CF8" s="205"/>
      <c r="CG8" s="205"/>
      <c r="CH8" s="205"/>
      <c r="CI8" s="205"/>
      <c r="CJ8" s="205"/>
      <c r="CK8" s="205"/>
      <c r="CL8" s="205"/>
      <c r="CM8" s="205"/>
      <c r="CN8" s="205"/>
      <c r="CO8" s="205"/>
      <c r="CP8" s="205"/>
      <c r="CQ8" s="205"/>
      <c r="CR8" s="205"/>
      <c r="CS8" s="205"/>
      <c r="CT8" s="205"/>
      <c r="CU8" s="205"/>
      <c r="CV8" s="205"/>
      <c r="CW8" s="205"/>
      <c r="CX8" s="205"/>
      <c r="CY8" s="205"/>
      <c r="CZ8" s="205"/>
      <c r="DA8" s="205"/>
      <c r="DB8" s="205"/>
      <c r="DC8" s="205"/>
      <c r="DD8" s="205"/>
      <c r="DE8" s="205"/>
      <c r="DF8" s="205"/>
      <c r="DG8" s="205"/>
      <c r="DH8" s="205"/>
      <c r="DI8" s="205"/>
      <c r="DJ8" s="205"/>
      <c r="DK8" s="205"/>
      <c r="DL8" s="205"/>
      <c r="DM8" s="205"/>
      <c r="DN8" s="205"/>
      <c r="DO8" s="205"/>
      <c r="DP8" s="205"/>
      <c r="DQ8" s="205"/>
      <c r="DR8" s="205"/>
      <c r="DS8" s="205"/>
      <c r="DT8" s="205"/>
      <c r="DU8" s="205"/>
      <c r="DV8" s="205"/>
      <c r="DW8" s="205"/>
      <c r="DX8" s="205"/>
      <c r="DY8" s="205"/>
      <c r="DZ8" s="205"/>
      <c r="EA8" s="205"/>
      <c r="EB8" s="205"/>
      <c r="EC8" s="205"/>
      <c r="ED8" s="205"/>
      <c r="EE8" s="205"/>
      <c r="EF8" s="205"/>
      <c r="EG8" s="205"/>
      <c r="EH8" s="205"/>
      <c r="EI8" s="205"/>
      <c r="EJ8" s="205"/>
      <c r="EK8" s="205"/>
      <c r="EL8" s="205"/>
      <c r="EM8" s="205"/>
      <c r="EN8" s="205"/>
      <c r="EO8" s="205"/>
      <c r="EP8" s="205"/>
      <c r="EQ8" s="205"/>
      <c r="ER8" s="205"/>
      <c r="ES8" s="205"/>
      <c r="ET8" s="205"/>
      <c r="EU8" s="205"/>
      <c r="EV8" s="205"/>
      <c r="EW8" s="205"/>
      <c r="EX8" s="205"/>
      <c r="EY8" s="205"/>
      <c r="EZ8" s="205"/>
      <c r="FA8" s="205"/>
      <c r="FB8" s="205"/>
      <c r="FC8" s="205"/>
      <c r="FD8" s="205"/>
      <c r="FE8" s="205"/>
      <c r="FF8" s="205"/>
      <c r="FG8" s="205"/>
      <c r="FH8" s="205"/>
      <c r="FI8" s="205"/>
      <c r="FJ8" s="205"/>
      <c r="FK8" s="205"/>
      <c r="FL8" s="205"/>
      <c r="FM8" s="205"/>
      <c r="FN8" s="205"/>
      <c r="FO8" s="205"/>
      <c r="FP8" s="205"/>
      <c r="FQ8" s="205"/>
      <c r="FR8" s="205"/>
      <c r="FS8" s="205"/>
      <c r="FT8" s="205"/>
      <c r="FU8" s="205"/>
      <c r="FV8" s="205"/>
      <c r="FW8" s="205"/>
      <c r="FX8" s="205"/>
      <c r="FY8" s="205"/>
      <c r="FZ8" s="205"/>
      <c r="GA8" s="205"/>
      <c r="GB8" s="205"/>
      <c r="GC8" s="205"/>
      <c r="GD8" s="205"/>
      <c r="GE8" s="205"/>
      <c r="GF8" s="205"/>
      <c r="GG8" s="205"/>
      <c r="GH8" s="205"/>
      <c r="GI8" s="205"/>
      <c r="GJ8" s="205"/>
    </row>
    <row r="9" spans="1:192" s="224" customFormat="1" x14ac:dyDescent="0.3">
      <c r="A9" s="205" t="s">
        <v>698</v>
      </c>
      <c r="B9" s="205" t="s">
        <v>678</v>
      </c>
      <c r="C9" s="205" t="s">
        <v>487</v>
      </c>
      <c r="D9" s="205" t="s">
        <v>683</v>
      </c>
      <c r="E9" s="205" t="s">
        <v>121</v>
      </c>
      <c r="F9" s="205" t="s">
        <v>699</v>
      </c>
      <c r="G9" s="205" t="s">
        <v>680</v>
      </c>
      <c r="H9" s="205" t="s">
        <v>18</v>
      </c>
      <c r="I9" s="205">
        <v>1.4999999999999999E-2</v>
      </c>
      <c r="J9" s="205" t="s">
        <v>339</v>
      </c>
      <c r="K9" s="205">
        <v>5</v>
      </c>
      <c r="L9" s="205">
        <v>1.5</v>
      </c>
      <c r="M9" s="225">
        <v>2</v>
      </c>
      <c r="N9" s="225">
        <v>26</v>
      </c>
      <c r="O9" s="225">
        <v>18</v>
      </c>
      <c r="P9" s="225">
        <v>36</v>
      </c>
      <c r="Q9" s="205">
        <v>18.5</v>
      </c>
      <c r="R9" s="205">
        <v>0.28999999999999998</v>
      </c>
      <c r="S9" s="205">
        <v>0.108</v>
      </c>
      <c r="T9" s="205">
        <v>5.7</v>
      </c>
      <c r="U9" s="205">
        <v>6.3</v>
      </c>
      <c r="V9" s="205">
        <v>0.37</v>
      </c>
      <c r="W9" s="205">
        <v>26.3</v>
      </c>
      <c r="X9" s="205">
        <v>1.8</v>
      </c>
      <c r="Y9" s="205">
        <v>1.04</v>
      </c>
      <c r="Z9" s="205">
        <v>3.6999999999999998E-2</v>
      </c>
      <c r="AA9" s="205">
        <v>2.76</v>
      </c>
      <c r="AB9" s="205">
        <v>0.34</v>
      </c>
      <c r="AC9" s="205">
        <v>0.08</v>
      </c>
      <c r="AD9" s="205">
        <v>0.28000000000000003</v>
      </c>
      <c r="AE9" s="205">
        <v>0.65</v>
      </c>
      <c r="AF9" s="205">
        <v>0.25</v>
      </c>
      <c r="AG9" s="205">
        <v>9</v>
      </c>
      <c r="AH9" s="205">
        <v>7.0000000000000007E-2</v>
      </c>
      <c r="AI9" s="205">
        <v>111.8</v>
      </c>
      <c r="AJ9" s="205">
        <v>705</v>
      </c>
      <c r="AK9" s="205" t="s">
        <v>700</v>
      </c>
      <c r="AL9" s="225">
        <v>0.88</v>
      </c>
      <c r="AM9" s="205">
        <v>705.99</v>
      </c>
      <c r="AN9" s="225">
        <v>0.88</v>
      </c>
      <c r="AO9" s="205">
        <v>0.49</v>
      </c>
      <c r="AP9" s="205">
        <v>4.8999999999999998E-3</v>
      </c>
      <c r="AQ9" s="228">
        <f t="shared" si="0"/>
        <v>476.88749999999999</v>
      </c>
      <c r="AR9" s="225">
        <f t="shared" si="1"/>
        <v>1.4804120468663993</v>
      </c>
      <c r="AS9" s="227">
        <f t="shared" si="2"/>
        <v>1480412.0468663992</v>
      </c>
      <c r="AT9" s="225">
        <f t="shared" si="3"/>
        <v>13.027626012424316</v>
      </c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5"/>
      <c r="BN9" s="205"/>
      <c r="BO9" s="205"/>
      <c r="BP9" s="205"/>
      <c r="BQ9" s="205"/>
      <c r="BR9" s="205"/>
      <c r="BS9" s="205"/>
      <c r="BT9" s="205"/>
      <c r="BU9" s="205"/>
      <c r="BV9" s="205"/>
      <c r="BW9" s="205"/>
      <c r="BX9" s="205"/>
      <c r="BY9" s="205"/>
      <c r="BZ9" s="205"/>
      <c r="CA9" s="205"/>
      <c r="CB9" s="205"/>
      <c r="CC9" s="205"/>
      <c r="CD9" s="205"/>
      <c r="CE9" s="205"/>
      <c r="CF9" s="205"/>
      <c r="CG9" s="205"/>
      <c r="CH9" s="205"/>
      <c r="CI9" s="205"/>
      <c r="CJ9" s="205"/>
      <c r="CK9" s="205"/>
      <c r="CL9" s="205"/>
      <c r="CM9" s="205"/>
      <c r="CN9" s="205"/>
      <c r="CO9" s="205"/>
      <c r="CP9" s="205"/>
      <c r="CQ9" s="205"/>
      <c r="CR9" s="205"/>
      <c r="CS9" s="205"/>
      <c r="CT9" s="205"/>
      <c r="CU9" s="205"/>
      <c r="CV9" s="205"/>
      <c r="CW9" s="205"/>
      <c r="CX9" s="205"/>
      <c r="CY9" s="205"/>
      <c r="CZ9" s="205"/>
      <c r="DA9" s="205"/>
      <c r="DB9" s="205"/>
      <c r="DC9" s="205"/>
      <c r="DD9" s="205"/>
      <c r="DE9" s="205"/>
      <c r="DF9" s="205"/>
      <c r="DG9" s="205"/>
      <c r="DH9" s="205"/>
      <c r="DI9" s="205"/>
      <c r="DJ9" s="205"/>
      <c r="DK9" s="205"/>
      <c r="DL9" s="205"/>
      <c r="DM9" s="205"/>
      <c r="DN9" s="205"/>
      <c r="DO9" s="205"/>
      <c r="DP9" s="205"/>
      <c r="DQ9" s="205"/>
      <c r="DR9" s="205"/>
      <c r="DS9" s="205"/>
      <c r="DT9" s="205"/>
      <c r="DU9" s="205"/>
      <c r="DV9" s="205"/>
      <c r="DW9" s="205"/>
      <c r="DX9" s="205"/>
      <c r="DY9" s="205"/>
      <c r="DZ9" s="205"/>
      <c r="EA9" s="205"/>
      <c r="EB9" s="205"/>
      <c r="EC9" s="205"/>
      <c r="ED9" s="205"/>
      <c r="EE9" s="205"/>
      <c r="EF9" s="205"/>
      <c r="EG9" s="205"/>
      <c r="EH9" s="205"/>
      <c r="EI9" s="205"/>
      <c r="EJ9" s="205"/>
      <c r="EK9" s="205"/>
      <c r="EL9" s="205"/>
      <c r="EM9" s="205"/>
      <c r="EN9" s="205"/>
      <c r="EO9" s="205"/>
      <c r="EP9" s="205"/>
      <c r="EQ9" s="205"/>
      <c r="ER9" s="205"/>
      <c r="ES9" s="205"/>
      <c r="ET9" s="205"/>
      <c r="EU9" s="205"/>
      <c r="EV9" s="205"/>
      <c r="EW9" s="205"/>
      <c r="EX9" s="205"/>
      <c r="EY9" s="205"/>
      <c r="EZ9" s="205"/>
      <c r="FA9" s="205"/>
      <c r="FB9" s="205"/>
      <c r="FC9" s="205"/>
      <c r="FD9" s="205"/>
      <c r="FE9" s="205"/>
      <c r="FF9" s="205"/>
      <c r="FG9" s="205"/>
      <c r="FH9" s="205"/>
      <c r="FI9" s="205"/>
      <c r="FJ9" s="205"/>
      <c r="FK9" s="205"/>
      <c r="FL9" s="205"/>
      <c r="FM9" s="205"/>
      <c r="FN9" s="205"/>
      <c r="FO9" s="205"/>
      <c r="FP9" s="205"/>
      <c r="FQ9" s="205"/>
      <c r="FR9" s="205"/>
      <c r="FS9" s="205"/>
      <c r="FT9" s="205"/>
      <c r="FU9" s="205"/>
      <c r="FV9" s="205"/>
      <c r="FW9" s="205"/>
      <c r="FX9" s="205"/>
      <c r="FY9" s="205"/>
      <c r="FZ9" s="205"/>
      <c r="GA9" s="205"/>
      <c r="GB9" s="205"/>
      <c r="GC9" s="205"/>
      <c r="GD9" s="205"/>
      <c r="GE9" s="205"/>
      <c r="GF9" s="205"/>
      <c r="GG9" s="205"/>
      <c r="GH9" s="205"/>
      <c r="GI9" s="205"/>
      <c r="GJ9" s="205"/>
    </row>
    <row r="10" spans="1:192" s="229" customFormat="1" x14ac:dyDescent="0.3">
      <c r="A10" s="229" t="s">
        <v>701</v>
      </c>
      <c r="B10" s="229" t="s">
        <v>678</v>
      </c>
      <c r="C10" s="229" t="s">
        <v>514</v>
      </c>
      <c r="D10" s="229" t="s">
        <v>683</v>
      </c>
      <c r="E10" s="229" t="s">
        <v>121</v>
      </c>
      <c r="F10" s="229" t="s">
        <v>702</v>
      </c>
      <c r="G10" s="229" t="s">
        <v>680</v>
      </c>
      <c r="H10" s="229" t="s">
        <v>18</v>
      </c>
      <c r="I10" s="229">
        <v>8.9999999999999993E-3</v>
      </c>
      <c r="J10" s="229" t="s">
        <v>339</v>
      </c>
      <c r="K10" s="229">
        <v>5</v>
      </c>
      <c r="L10" s="229">
        <v>1.5</v>
      </c>
      <c r="M10" s="230">
        <v>1</v>
      </c>
      <c r="N10" s="230">
        <v>13</v>
      </c>
      <c r="O10" s="230">
        <v>9</v>
      </c>
      <c r="P10" s="230">
        <v>25</v>
      </c>
      <c r="Q10" s="229">
        <v>8.6999999999999993</v>
      </c>
      <c r="R10" s="229">
        <v>0.23</v>
      </c>
      <c r="S10" s="229">
        <v>5.2999999999999999E-2</v>
      </c>
      <c r="T10" s="229">
        <v>5.2</v>
      </c>
      <c r="U10" s="229">
        <v>6.1</v>
      </c>
      <c r="V10" s="229">
        <v>0.45</v>
      </c>
      <c r="W10" s="229">
        <v>16.100000000000001</v>
      </c>
      <c r="X10" s="229">
        <v>1.64</v>
      </c>
      <c r="Y10" s="229">
        <v>1</v>
      </c>
      <c r="Z10" s="229">
        <v>0.06</v>
      </c>
      <c r="AA10" s="229">
        <v>2.16</v>
      </c>
      <c r="AB10" s="229">
        <v>0.24</v>
      </c>
      <c r="AC10" s="229">
        <v>0.06</v>
      </c>
      <c r="AD10" s="229">
        <v>0.08</v>
      </c>
      <c r="AE10" s="229">
        <v>0.96</v>
      </c>
      <c r="AF10" s="229">
        <v>0.17</v>
      </c>
      <c r="AG10" s="229">
        <v>5.8</v>
      </c>
      <c r="AH10" s="229">
        <v>0.06</v>
      </c>
      <c r="AI10" s="229">
        <v>91.5</v>
      </c>
      <c r="AJ10" s="229">
        <v>770.27</v>
      </c>
      <c r="AK10" s="229">
        <v>2.44</v>
      </c>
      <c r="AL10" s="230">
        <v>0.7</v>
      </c>
      <c r="AM10" s="229">
        <v>772.71</v>
      </c>
      <c r="AN10" s="230">
        <v>0.7</v>
      </c>
      <c r="AO10" s="229">
        <v>0.49</v>
      </c>
      <c r="AP10" s="229">
        <v>4.8999999999999998E-3</v>
      </c>
      <c r="AQ10" s="231">
        <f t="shared" si="0"/>
        <v>476.88749999999999</v>
      </c>
      <c r="AR10" s="230">
        <f t="shared" si="1"/>
        <v>1.6203192576865615</v>
      </c>
      <c r="AS10" s="232">
        <f t="shared" si="2"/>
        <v>1620319.2576865614</v>
      </c>
      <c r="AT10" s="230">
        <f t="shared" si="3"/>
        <v>11.34223480380593</v>
      </c>
      <c r="AU10" s="203"/>
      <c r="AV10" s="203"/>
      <c r="AW10" s="203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5"/>
      <c r="BN10" s="205"/>
      <c r="BO10" s="205"/>
      <c r="BP10" s="205"/>
      <c r="BQ10" s="205"/>
      <c r="BR10" s="205"/>
      <c r="BS10" s="205"/>
      <c r="BT10" s="205"/>
      <c r="BU10" s="205"/>
      <c r="BV10" s="205"/>
      <c r="BW10" s="205"/>
      <c r="BX10" s="205"/>
      <c r="BY10" s="205"/>
      <c r="BZ10" s="205"/>
      <c r="CA10" s="205"/>
      <c r="CB10" s="205"/>
      <c r="CC10" s="205"/>
      <c r="CD10" s="205"/>
      <c r="CE10" s="205"/>
      <c r="CF10" s="205"/>
      <c r="CG10" s="205"/>
      <c r="CH10" s="205"/>
      <c r="CI10" s="205"/>
      <c r="CJ10" s="205"/>
      <c r="CK10" s="205"/>
      <c r="CL10" s="205"/>
      <c r="CM10" s="205"/>
      <c r="CN10" s="205"/>
      <c r="CO10" s="205"/>
      <c r="CP10" s="205"/>
      <c r="CQ10" s="205"/>
      <c r="CR10" s="205"/>
      <c r="CS10" s="205"/>
      <c r="CT10" s="205"/>
      <c r="CU10" s="205"/>
      <c r="CV10" s="205"/>
      <c r="CW10" s="205"/>
      <c r="CX10" s="205"/>
      <c r="CY10" s="205"/>
      <c r="CZ10" s="205"/>
      <c r="DA10" s="205"/>
      <c r="DB10" s="205"/>
      <c r="DC10" s="205"/>
      <c r="DD10" s="205"/>
      <c r="DE10" s="205"/>
      <c r="DF10" s="205"/>
      <c r="DG10" s="205"/>
      <c r="DH10" s="205"/>
      <c r="DI10" s="205"/>
      <c r="DJ10" s="205"/>
      <c r="DK10" s="205"/>
      <c r="DL10" s="205"/>
      <c r="DM10" s="205"/>
      <c r="DN10" s="205"/>
      <c r="DO10" s="205"/>
      <c r="DP10" s="205"/>
      <c r="DQ10" s="205"/>
      <c r="DR10" s="205"/>
      <c r="DS10" s="205"/>
      <c r="DT10" s="205"/>
      <c r="DU10" s="205"/>
      <c r="DV10" s="205"/>
      <c r="DW10" s="205"/>
      <c r="DX10" s="205"/>
      <c r="DY10" s="205"/>
      <c r="DZ10" s="205"/>
      <c r="EA10" s="205"/>
      <c r="EB10" s="205"/>
      <c r="EC10" s="205"/>
      <c r="ED10" s="205"/>
      <c r="EE10" s="205"/>
      <c r="EF10" s="205"/>
      <c r="EG10" s="205"/>
      <c r="EH10" s="205"/>
      <c r="EI10" s="205"/>
      <c r="EJ10" s="205"/>
      <c r="EK10" s="205"/>
      <c r="EL10" s="205"/>
      <c r="EM10" s="205"/>
      <c r="EN10" s="205"/>
      <c r="EO10" s="205"/>
      <c r="EP10" s="205"/>
      <c r="EQ10" s="205"/>
      <c r="ER10" s="205"/>
      <c r="ES10" s="205"/>
      <c r="ET10" s="205"/>
      <c r="EU10" s="205"/>
      <c r="EV10" s="205"/>
      <c r="EW10" s="205"/>
      <c r="EX10" s="205"/>
      <c r="EY10" s="205"/>
      <c r="EZ10" s="205"/>
      <c r="FA10" s="205"/>
      <c r="FB10" s="205"/>
      <c r="FC10" s="205"/>
      <c r="FD10" s="205"/>
      <c r="FE10" s="205"/>
      <c r="FF10" s="205"/>
      <c r="FG10" s="205"/>
      <c r="FH10" s="205"/>
      <c r="FI10" s="205"/>
      <c r="FJ10" s="205"/>
      <c r="FK10" s="205"/>
      <c r="FL10" s="205"/>
      <c r="FM10" s="205"/>
      <c r="FN10" s="205"/>
      <c r="FO10" s="205"/>
      <c r="FP10" s="205"/>
      <c r="FQ10" s="205"/>
      <c r="FR10" s="205"/>
      <c r="FS10" s="205"/>
      <c r="FT10" s="205"/>
      <c r="FU10" s="205"/>
      <c r="FV10" s="205"/>
      <c r="FW10" s="205"/>
      <c r="FX10" s="205"/>
      <c r="FY10" s="205"/>
      <c r="FZ10" s="205"/>
      <c r="GA10" s="205"/>
      <c r="GB10" s="205"/>
      <c r="GC10" s="205"/>
      <c r="GD10" s="205"/>
      <c r="GE10" s="205"/>
      <c r="GF10" s="205"/>
      <c r="GG10" s="205"/>
      <c r="GH10" s="205"/>
      <c r="GI10" s="205"/>
      <c r="GJ10" s="205"/>
    </row>
    <row r="11" spans="1:192" s="224" customFormat="1" x14ac:dyDescent="0.3">
      <c r="A11" s="224" t="s">
        <v>703</v>
      </c>
      <c r="B11" s="224" t="s">
        <v>678</v>
      </c>
      <c r="C11" s="224" t="s">
        <v>704</v>
      </c>
      <c r="D11" s="224" t="s">
        <v>679</v>
      </c>
      <c r="E11" s="224" t="s">
        <v>125</v>
      </c>
      <c r="F11" s="224" t="s">
        <v>705</v>
      </c>
      <c r="G11" s="224" t="s">
        <v>680</v>
      </c>
      <c r="H11" s="224" t="s">
        <v>18</v>
      </c>
      <c r="I11" s="224">
        <v>2.5000000000000001E-2</v>
      </c>
      <c r="J11" s="224" t="s">
        <v>339</v>
      </c>
      <c r="K11" s="224" t="s">
        <v>384</v>
      </c>
      <c r="L11" s="224">
        <v>1</v>
      </c>
      <c r="M11" s="234">
        <v>2</v>
      </c>
      <c r="N11" s="234">
        <v>21</v>
      </c>
      <c r="O11" s="234">
        <v>9</v>
      </c>
      <c r="P11" s="234">
        <v>29</v>
      </c>
      <c r="Q11" s="224">
        <v>8.9</v>
      </c>
      <c r="R11" s="224">
        <v>0.88</v>
      </c>
      <c r="S11" s="224">
        <v>8.2000000000000003E-2</v>
      </c>
      <c r="T11" s="224">
        <v>5.8</v>
      </c>
      <c r="U11" s="224">
        <v>6.4</v>
      </c>
      <c r="V11" s="224">
        <v>0.36</v>
      </c>
      <c r="W11" s="224">
        <v>9.5</v>
      </c>
      <c r="X11" s="224">
        <v>1.27</v>
      </c>
      <c r="Y11" s="224">
        <v>1.1399999999999999</v>
      </c>
      <c r="Z11" s="224">
        <v>6.3E-2</v>
      </c>
      <c r="AA11" s="224">
        <v>2.84</v>
      </c>
      <c r="AB11" s="224">
        <v>0.32</v>
      </c>
      <c r="AC11" s="224">
        <v>7.0000000000000007E-2</v>
      </c>
      <c r="AD11" s="224">
        <v>0.06</v>
      </c>
      <c r="AE11" s="224">
        <v>0.6</v>
      </c>
      <c r="AF11" s="224">
        <v>0.24</v>
      </c>
      <c r="AG11" s="224">
        <v>7.2</v>
      </c>
      <c r="AH11" s="224">
        <v>0.09</v>
      </c>
      <c r="AI11" s="224">
        <v>82.8</v>
      </c>
      <c r="AJ11" s="224">
        <v>691.32</v>
      </c>
      <c r="AK11" s="224">
        <v>28.09</v>
      </c>
      <c r="AL11" s="234">
        <v>0.93</v>
      </c>
      <c r="AM11" s="224">
        <v>719.41</v>
      </c>
      <c r="AN11" s="234">
        <v>0.93</v>
      </c>
      <c r="AO11" s="224">
        <v>0.49</v>
      </c>
      <c r="AP11" s="224">
        <v>4.8999999999999998E-3</v>
      </c>
      <c r="AQ11" s="226">
        <f t="shared" si="0"/>
        <v>476.88749999999999</v>
      </c>
      <c r="AR11" s="234">
        <f t="shared" si="1"/>
        <v>1.5085528557573851</v>
      </c>
      <c r="AS11" s="235">
        <f t="shared" si="2"/>
        <v>1508552.855757385</v>
      </c>
      <c r="AT11" s="234">
        <f t="shared" si="3"/>
        <v>14.029541558543682</v>
      </c>
      <c r="AU11" s="203"/>
      <c r="AV11" s="203">
        <v>-8.6443065872517308E-2</v>
      </c>
      <c r="AW11" s="237">
        <f>AV11*100</f>
        <v>-8.6443065872517302</v>
      </c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5"/>
      <c r="CE11" s="205"/>
      <c r="CF11" s="205"/>
      <c r="CG11" s="205"/>
      <c r="CH11" s="205"/>
      <c r="CI11" s="205"/>
      <c r="CJ11" s="205"/>
      <c r="CK11" s="205"/>
      <c r="CL11" s="205"/>
      <c r="CM11" s="205"/>
      <c r="CN11" s="205"/>
      <c r="CO11" s="205"/>
      <c r="CP11" s="205"/>
      <c r="CQ11" s="205"/>
      <c r="CR11" s="205"/>
      <c r="CS11" s="205"/>
      <c r="CT11" s="205"/>
      <c r="CU11" s="205"/>
      <c r="CV11" s="205"/>
      <c r="CW11" s="205"/>
      <c r="CX11" s="205"/>
      <c r="CY11" s="205"/>
      <c r="CZ11" s="205"/>
      <c r="DA11" s="205"/>
      <c r="DB11" s="205"/>
      <c r="DC11" s="205"/>
      <c r="DD11" s="205"/>
      <c r="DE11" s="205"/>
      <c r="DF11" s="205"/>
      <c r="DG11" s="205"/>
      <c r="DH11" s="205"/>
      <c r="DI11" s="205"/>
      <c r="DJ11" s="205"/>
      <c r="DK11" s="205"/>
      <c r="DL11" s="205"/>
      <c r="DM11" s="205"/>
      <c r="DN11" s="205"/>
      <c r="DO11" s="205"/>
      <c r="DP11" s="205"/>
      <c r="DQ11" s="205"/>
      <c r="DR11" s="205"/>
      <c r="DS11" s="205"/>
      <c r="DT11" s="205"/>
      <c r="DU11" s="205"/>
      <c r="DV11" s="205"/>
      <c r="DW11" s="205"/>
      <c r="DX11" s="205"/>
      <c r="DY11" s="205"/>
      <c r="DZ11" s="205"/>
      <c r="EA11" s="205"/>
      <c r="EB11" s="205"/>
      <c r="EC11" s="205"/>
      <c r="ED11" s="205"/>
      <c r="EE11" s="205"/>
      <c r="EF11" s="205"/>
      <c r="EG11" s="205"/>
      <c r="EH11" s="205"/>
      <c r="EI11" s="205"/>
      <c r="EJ11" s="205"/>
      <c r="EK11" s="205"/>
      <c r="EL11" s="205"/>
      <c r="EM11" s="205"/>
      <c r="EN11" s="205"/>
      <c r="EO11" s="205"/>
      <c r="EP11" s="205"/>
      <c r="EQ11" s="205"/>
      <c r="ER11" s="205"/>
      <c r="ES11" s="205"/>
      <c r="ET11" s="205"/>
      <c r="EU11" s="205"/>
      <c r="EV11" s="205"/>
      <c r="EW11" s="205"/>
      <c r="EX11" s="205"/>
      <c r="EY11" s="205"/>
      <c r="EZ11" s="205"/>
      <c r="FA11" s="205"/>
      <c r="FB11" s="205"/>
      <c r="FC11" s="205"/>
      <c r="FD11" s="205"/>
      <c r="FE11" s="205"/>
      <c r="FF11" s="205"/>
      <c r="FG11" s="205"/>
      <c r="FH11" s="205"/>
      <c r="FI11" s="205"/>
      <c r="FJ11" s="205"/>
      <c r="FK11" s="205"/>
      <c r="FL11" s="205"/>
      <c r="FM11" s="205"/>
      <c r="FN11" s="205"/>
      <c r="FO11" s="205"/>
      <c r="FP11" s="205"/>
      <c r="FQ11" s="205"/>
      <c r="FR11" s="205"/>
      <c r="FS11" s="205"/>
      <c r="FT11" s="205"/>
      <c r="FU11" s="205"/>
      <c r="FV11" s="205"/>
      <c r="FW11" s="205"/>
      <c r="FX11" s="205"/>
      <c r="FY11" s="205"/>
      <c r="FZ11" s="205"/>
      <c r="GA11" s="205"/>
      <c r="GB11" s="205"/>
      <c r="GC11" s="205"/>
      <c r="GD11" s="205"/>
      <c r="GE11" s="205"/>
      <c r="GF11" s="205"/>
      <c r="GG11" s="205"/>
      <c r="GH11" s="205"/>
      <c r="GI11" s="205"/>
      <c r="GJ11" s="205"/>
    </row>
    <row r="12" spans="1:192" s="205" customFormat="1" x14ac:dyDescent="0.3">
      <c r="A12" s="205" t="s">
        <v>706</v>
      </c>
      <c r="B12" s="205" t="s">
        <v>678</v>
      </c>
      <c r="C12" s="205" t="s">
        <v>707</v>
      </c>
      <c r="D12" s="205" t="s">
        <v>681</v>
      </c>
      <c r="E12" s="205" t="s">
        <v>125</v>
      </c>
      <c r="F12" s="205" t="s">
        <v>708</v>
      </c>
      <c r="G12" s="205" t="s">
        <v>680</v>
      </c>
      <c r="H12" s="205" t="s">
        <v>18</v>
      </c>
      <c r="I12" s="205">
        <v>2.3E-2</v>
      </c>
      <c r="J12" s="205" t="s">
        <v>339</v>
      </c>
      <c r="K12" s="205">
        <v>5</v>
      </c>
      <c r="L12" s="205">
        <v>1</v>
      </c>
      <c r="M12" s="225">
        <v>2</v>
      </c>
      <c r="N12" s="225">
        <v>20</v>
      </c>
      <c r="O12" s="225">
        <v>12</v>
      </c>
      <c r="P12" s="225">
        <v>23</v>
      </c>
      <c r="Q12" s="205">
        <v>10.9</v>
      </c>
      <c r="R12" s="205">
        <v>0.59</v>
      </c>
      <c r="S12" s="205">
        <v>7.1999999999999995E-2</v>
      </c>
      <c r="T12" s="205">
        <v>5.9</v>
      </c>
      <c r="U12" s="205">
        <v>6.5</v>
      </c>
      <c r="V12" s="205">
        <v>0.33</v>
      </c>
      <c r="W12" s="205">
        <v>13.3</v>
      </c>
      <c r="X12" s="205">
        <v>0.73</v>
      </c>
      <c r="Y12" s="205">
        <v>0.85</v>
      </c>
      <c r="Z12" s="205">
        <v>3.6999999999999998E-2</v>
      </c>
      <c r="AA12" s="205">
        <v>2.48</v>
      </c>
      <c r="AB12" s="205">
        <v>0.22</v>
      </c>
      <c r="AC12" s="205">
        <v>7.0000000000000007E-2</v>
      </c>
      <c r="AD12" s="205">
        <v>7.0000000000000007E-2</v>
      </c>
      <c r="AE12" s="205">
        <v>0.37</v>
      </c>
      <c r="AF12" s="205">
        <v>0.24</v>
      </c>
      <c r="AG12" s="205">
        <v>8.5</v>
      </c>
      <c r="AH12" s="205">
        <v>7.0000000000000007E-2</v>
      </c>
      <c r="AI12" s="205">
        <v>103.6</v>
      </c>
      <c r="AJ12" s="205">
        <v>677.93</v>
      </c>
      <c r="AK12" s="205">
        <v>4.87</v>
      </c>
      <c r="AL12" s="225">
        <v>0.76</v>
      </c>
      <c r="AM12" s="205">
        <v>682.8</v>
      </c>
      <c r="AN12" s="225">
        <v>0.76</v>
      </c>
      <c r="AO12" s="205">
        <v>0.49</v>
      </c>
      <c r="AP12" s="205">
        <v>4.8999999999999998E-3</v>
      </c>
      <c r="AQ12" s="228">
        <f t="shared" si="0"/>
        <v>476.88749999999999</v>
      </c>
      <c r="AR12" s="225">
        <f t="shared" si="1"/>
        <v>1.4317842258394275</v>
      </c>
      <c r="AS12" s="227">
        <f t="shared" si="2"/>
        <v>1431784.2258394274</v>
      </c>
      <c r="AT12" s="225">
        <f t="shared" si="3"/>
        <v>10.881560116379649</v>
      </c>
      <c r="AU12" s="203"/>
      <c r="AV12" s="203">
        <v>-2.0311817466169581E-2</v>
      </c>
      <c r="AW12" s="237">
        <f t="shared" ref="AW12:AW26" si="4">AV12*100</f>
        <v>-2.0311817466169582</v>
      </c>
    </row>
    <row r="13" spans="1:192" s="205" customFormat="1" x14ac:dyDescent="0.3">
      <c r="A13" s="205" t="s">
        <v>709</v>
      </c>
      <c r="B13" s="205" t="s">
        <v>678</v>
      </c>
      <c r="C13" s="205" t="s">
        <v>431</v>
      </c>
      <c r="D13" s="205" t="s">
        <v>682</v>
      </c>
      <c r="E13" s="205" t="s">
        <v>125</v>
      </c>
      <c r="F13" s="205" t="s">
        <v>710</v>
      </c>
      <c r="G13" s="205" t="s">
        <v>680</v>
      </c>
      <c r="H13" s="205" t="s">
        <v>18</v>
      </c>
      <c r="I13" s="205">
        <v>1.7000000000000001E-2</v>
      </c>
      <c r="J13" s="205" t="s">
        <v>339</v>
      </c>
      <c r="K13" s="205" t="s">
        <v>289</v>
      </c>
      <c r="L13" s="205">
        <v>2</v>
      </c>
      <c r="M13" s="225">
        <v>1</v>
      </c>
      <c r="N13" s="225">
        <v>13</v>
      </c>
      <c r="O13" s="225">
        <v>12</v>
      </c>
      <c r="P13" s="225">
        <v>43</v>
      </c>
      <c r="Q13" s="205">
        <v>5.9</v>
      </c>
      <c r="R13" s="205">
        <v>0.26</v>
      </c>
      <c r="S13" s="205">
        <v>4.8000000000000001E-2</v>
      </c>
      <c r="T13" s="205">
        <v>5.4</v>
      </c>
      <c r="U13" s="205">
        <v>6.3</v>
      </c>
      <c r="V13" s="205">
        <v>0.35</v>
      </c>
      <c r="W13" s="205">
        <v>8</v>
      </c>
      <c r="X13" s="205">
        <v>0.78</v>
      </c>
      <c r="Y13" s="205">
        <v>0.86</v>
      </c>
      <c r="Z13" s="205">
        <v>4.1000000000000002E-2</v>
      </c>
      <c r="AA13" s="205">
        <v>1.28</v>
      </c>
      <c r="AB13" s="205">
        <v>0.17</v>
      </c>
      <c r="AC13" s="205">
        <v>0.11</v>
      </c>
      <c r="AD13" s="205">
        <v>0.03</v>
      </c>
      <c r="AE13" s="205">
        <v>0.35</v>
      </c>
      <c r="AF13" s="205">
        <v>0.14000000000000001</v>
      </c>
      <c r="AG13" s="205">
        <v>4.0999999999999996</v>
      </c>
      <c r="AH13" s="205">
        <v>0.05</v>
      </c>
      <c r="AI13" s="205">
        <v>60.9</v>
      </c>
      <c r="AJ13" s="205">
        <v>664.76</v>
      </c>
      <c r="AK13" s="205">
        <v>1.77</v>
      </c>
      <c r="AL13" s="225">
        <v>0.44</v>
      </c>
      <c r="AM13" s="205">
        <v>666.53</v>
      </c>
      <c r="AN13" s="225">
        <v>0.44</v>
      </c>
      <c r="AO13" s="205">
        <v>0.49</v>
      </c>
      <c r="AP13" s="205">
        <v>4.8999999999999998E-3</v>
      </c>
      <c r="AQ13" s="228">
        <f t="shared" si="0"/>
        <v>476.88749999999999</v>
      </c>
      <c r="AR13" s="225">
        <f t="shared" si="1"/>
        <v>1.3976671646876884</v>
      </c>
      <c r="AS13" s="227">
        <f t="shared" si="2"/>
        <v>1397667.1646876885</v>
      </c>
      <c r="AT13" s="225">
        <f t="shared" si="3"/>
        <v>6.1497355246258296</v>
      </c>
      <c r="AU13" s="203"/>
      <c r="AV13" s="203">
        <v>0.71308602953667244</v>
      </c>
      <c r="AW13" s="237">
        <f t="shared" si="4"/>
        <v>71.308602953667247</v>
      </c>
    </row>
    <row r="14" spans="1:192" s="229" customFormat="1" x14ac:dyDescent="0.3">
      <c r="A14" s="229" t="s">
        <v>711</v>
      </c>
      <c r="B14" s="229" t="s">
        <v>678</v>
      </c>
      <c r="C14" s="229" t="s">
        <v>521</v>
      </c>
      <c r="D14" s="229" t="s">
        <v>683</v>
      </c>
      <c r="E14" s="229" t="s">
        <v>125</v>
      </c>
      <c r="F14" s="229" t="s">
        <v>712</v>
      </c>
      <c r="G14" s="229" t="s">
        <v>680</v>
      </c>
      <c r="H14" s="229" t="s">
        <v>18</v>
      </c>
      <c r="I14" s="229">
        <v>8.9999999999999993E-3</v>
      </c>
      <c r="J14" s="229" t="s">
        <v>339</v>
      </c>
      <c r="K14" s="229">
        <v>5</v>
      </c>
      <c r="L14" s="229">
        <v>1.5</v>
      </c>
      <c r="M14" s="230">
        <v>2</v>
      </c>
      <c r="N14" s="230">
        <v>15</v>
      </c>
      <c r="O14" s="230">
        <v>8</v>
      </c>
      <c r="P14" s="230">
        <v>27</v>
      </c>
      <c r="Q14" s="229">
        <v>10.1</v>
      </c>
      <c r="R14" s="229">
        <v>0.33</v>
      </c>
      <c r="S14" s="229">
        <v>6.7000000000000004E-2</v>
      </c>
      <c r="T14" s="229">
        <v>5.4</v>
      </c>
      <c r="U14" s="229">
        <v>6.2</v>
      </c>
      <c r="V14" s="229">
        <v>0.33</v>
      </c>
      <c r="W14" s="229">
        <v>7.1</v>
      </c>
      <c r="X14" s="229">
        <v>0.69</v>
      </c>
      <c r="Y14" s="229">
        <v>0.56999999999999995</v>
      </c>
      <c r="Z14" s="229">
        <v>3.3000000000000002E-2</v>
      </c>
      <c r="AA14" s="229">
        <v>1.59</v>
      </c>
      <c r="AB14" s="229">
        <v>0.2</v>
      </c>
      <c r="AC14" s="229">
        <v>0.05</v>
      </c>
      <c r="AD14" s="229">
        <v>0.03</v>
      </c>
      <c r="AE14" s="229">
        <v>0.68</v>
      </c>
      <c r="AF14" s="229">
        <v>0.14000000000000001</v>
      </c>
      <c r="AG14" s="229">
        <v>2.2000000000000002</v>
      </c>
      <c r="AH14" s="229">
        <v>0.04</v>
      </c>
      <c r="AI14" s="229">
        <v>75.5</v>
      </c>
      <c r="AJ14" s="229">
        <v>753.77</v>
      </c>
      <c r="AK14" s="229">
        <v>2.12</v>
      </c>
      <c r="AL14" s="230">
        <v>0.55000000000000004</v>
      </c>
      <c r="AM14" s="229">
        <v>755.89</v>
      </c>
      <c r="AN14" s="230">
        <v>0.55000000000000004</v>
      </c>
      <c r="AO14" s="229">
        <v>0.49</v>
      </c>
      <c r="AP14" s="229">
        <v>4.8999999999999998E-3</v>
      </c>
      <c r="AQ14" s="231">
        <f t="shared" si="0"/>
        <v>476.88749999999999</v>
      </c>
      <c r="AR14" s="230">
        <f t="shared" si="1"/>
        <v>1.5850488846950277</v>
      </c>
      <c r="AS14" s="232">
        <f t="shared" si="2"/>
        <v>1585048.8846950277</v>
      </c>
      <c r="AT14" s="230">
        <f t="shared" si="3"/>
        <v>8.717768865822654</v>
      </c>
      <c r="AU14" s="203"/>
      <c r="AV14" s="203">
        <v>0.331742948300983</v>
      </c>
      <c r="AW14" s="237">
        <f t="shared" si="4"/>
        <v>33.174294830098297</v>
      </c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205"/>
      <c r="BN14" s="205"/>
      <c r="BO14" s="205"/>
      <c r="BP14" s="205"/>
      <c r="BQ14" s="205"/>
      <c r="BR14" s="205"/>
      <c r="BS14" s="205"/>
      <c r="BT14" s="205"/>
      <c r="BU14" s="205"/>
      <c r="BV14" s="205"/>
      <c r="BW14" s="205"/>
      <c r="BX14" s="205"/>
      <c r="BY14" s="205"/>
      <c r="BZ14" s="205"/>
      <c r="CA14" s="205"/>
      <c r="CB14" s="205"/>
      <c r="CC14" s="205"/>
      <c r="CD14" s="205"/>
      <c r="CE14" s="205"/>
      <c r="CF14" s="205"/>
      <c r="CG14" s="205"/>
      <c r="CH14" s="205"/>
      <c r="CI14" s="205"/>
      <c r="CJ14" s="205"/>
      <c r="CK14" s="205"/>
      <c r="CL14" s="205"/>
      <c r="CM14" s="205"/>
      <c r="CN14" s="205"/>
      <c r="CO14" s="205"/>
      <c r="CP14" s="205"/>
      <c r="CQ14" s="205"/>
      <c r="CR14" s="205"/>
      <c r="CS14" s="205"/>
      <c r="CT14" s="205"/>
      <c r="CU14" s="205"/>
      <c r="CV14" s="205"/>
      <c r="CW14" s="205"/>
      <c r="CX14" s="205"/>
      <c r="CY14" s="205"/>
      <c r="CZ14" s="205"/>
      <c r="DA14" s="205"/>
      <c r="DB14" s="205"/>
      <c r="DC14" s="205"/>
      <c r="DD14" s="205"/>
      <c r="DE14" s="205"/>
      <c r="DF14" s="205"/>
      <c r="DG14" s="205"/>
      <c r="DH14" s="205"/>
      <c r="DI14" s="205"/>
      <c r="DJ14" s="205"/>
      <c r="DK14" s="205"/>
      <c r="DL14" s="205"/>
      <c r="DM14" s="205"/>
      <c r="DN14" s="205"/>
      <c r="DO14" s="205"/>
      <c r="DP14" s="205"/>
      <c r="DQ14" s="205"/>
      <c r="DR14" s="205"/>
      <c r="DS14" s="205"/>
      <c r="DT14" s="205"/>
      <c r="DU14" s="205"/>
      <c r="DV14" s="205"/>
      <c r="DW14" s="205"/>
      <c r="DX14" s="205"/>
      <c r="DY14" s="205"/>
      <c r="DZ14" s="205"/>
      <c r="EA14" s="205"/>
      <c r="EB14" s="205"/>
      <c r="EC14" s="205"/>
      <c r="ED14" s="205"/>
      <c r="EE14" s="205"/>
      <c r="EF14" s="205"/>
      <c r="EG14" s="205"/>
      <c r="EH14" s="205"/>
      <c r="EI14" s="205"/>
      <c r="EJ14" s="205"/>
      <c r="EK14" s="205"/>
      <c r="EL14" s="205"/>
      <c r="EM14" s="205"/>
      <c r="EN14" s="205"/>
      <c r="EO14" s="205"/>
      <c r="EP14" s="205"/>
      <c r="EQ14" s="205"/>
      <c r="ER14" s="205"/>
      <c r="ES14" s="205"/>
      <c r="ET14" s="205"/>
      <c r="EU14" s="205"/>
      <c r="EV14" s="205"/>
      <c r="EW14" s="205"/>
      <c r="EX14" s="205"/>
      <c r="EY14" s="205"/>
      <c r="EZ14" s="205"/>
      <c r="FA14" s="205"/>
      <c r="FB14" s="205"/>
      <c r="FC14" s="205"/>
      <c r="FD14" s="205"/>
      <c r="FE14" s="205"/>
      <c r="FF14" s="205"/>
      <c r="FG14" s="205"/>
      <c r="FH14" s="205"/>
      <c r="FI14" s="205"/>
      <c r="FJ14" s="205"/>
      <c r="FK14" s="205"/>
      <c r="FL14" s="205"/>
      <c r="FM14" s="205"/>
      <c r="FN14" s="205"/>
      <c r="FO14" s="205"/>
      <c r="FP14" s="205"/>
      <c r="FQ14" s="205"/>
      <c r="FR14" s="205"/>
      <c r="FS14" s="205"/>
      <c r="FT14" s="205"/>
      <c r="FU14" s="205"/>
      <c r="FV14" s="205"/>
      <c r="FW14" s="205"/>
      <c r="FX14" s="205"/>
      <c r="FY14" s="205"/>
      <c r="FZ14" s="205"/>
      <c r="GA14" s="205"/>
      <c r="GB14" s="205"/>
      <c r="GC14" s="205"/>
      <c r="GD14" s="205"/>
      <c r="GE14" s="205"/>
      <c r="GF14" s="205"/>
      <c r="GG14" s="205"/>
      <c r="GH14" s="205"/>
      <c r="GI14" s="205"/>
      <c r="GJ14" s="205"/>
    </row>
    <row r="15" spans="1:192" s="224" customFormat="1" x14ac:dyDescent="0.3">
      <c r="A15" s="224" t="s">
        <v>713</v>
      </c>
      <c r="B15" s="224" t="s">
        <v>678</v>
      </c>
      <c r="C15" s="224" t="s">
        <v>714</v>
      </c>
      <c r="D15" s="224" t="s">
        <v>679</v>
      </c>
      <c r="E15" s="224" t="s">
        <v>126</v>
      </c>
      <c r="F15" s="224" t="s">
        <v>715</v>
      </c>
      <c r="G15" s="224" t="s">
        <v>680</v>
      </c>
      <c r="H15" s="224" t="s">
        <v>18</v>
      </c>
      <c r="I15" s="224">
        <v>3.5000000000000003E-2</v>
      </c>
      <c r="J15" s="224" t="s">
        <v>339</v>
      </c>
      <c r="K15" s="224" t="s">
        <v>384</v>
      </c>
      <c r="L15" s="224">
        <v>1.5</v>
      </c>
      <c r="M15" s="234">
        <v>3</v>
      </c>
      <c r="N15" s="234">
        <v>17</v>
      </c>
      <c r="O15" s="234">
        <v>6</v>
      </c>
      <c r="P15" s="234">
        <v>28</v>
      </c>
      <c r="Q15" s="224">
        <v>13.3</v>
      </c>
      <c r="R15" s="224">
        <v>0.79</v>
      </c>
      <c r="S15" s="224">
        <v>0.06</v>
      </c>
      <c r="T15" s="224">
        <v>5.8</v>
      </c>
      <c r="U15" s="224">
        <v>6.5</v>
      </c>
      <c r="V15" s="224">
        <v>0.31</v>
      </c>
      <c r="W15" s="224">
        <v>15.1</v>
      </c>
      <c r="X15" s="224">
        <v>1.26</v>
      </c>
      <c r="Y15" s="224">
        <v>0.96</v>
      </c>
      <c r="Z15" s="224">
        <v>4.1000000000000002E-2</v>
      </c>
      <c r="AA15" s="224">
        <v>3.05</v>
      </c>
      <c r="AB15" s="224">
        <v>0.36</v>
      </c>
      <c r="AC15" s="224">
        <v>0.08</v>
      </c>
      <c r="AD15" s="224">
        <v>7.0000000000000007E-2</v>
      </c>
      <c r="AE15" s="224">
        <v>0.53</v>
      </c>
      <c r="AF15" s="224">
        <v>0.26</v>
      </c>
      <c r="AG15" s="224">
        <v>7</v>
      </c>
      <c r="AH15" s="224">
        <v>0.09</v>
      </c>
      <c r="AI15" s="224">
        <v>103.3</v>
      </c>
      <c r="AJ15" s="224">
        <v>655.30999999999995</v>
      </c>
      <c r="AK15" s="224">
        <v>103.64</v>
      </c>
      <c r="AL15" s="234">
        <v>0.98</v>
      </c>
      <c r="AM15" s="224">
        <v>758.95</v>
      </c>
      <c r="AN15" s="234">
        <v>0.98</v>
      </c>
      <c r="AO15" s="224">
        <v>0.49</v>
      </c>
      <c r="AP15" s="224">
        <v>4.8999999999999998E-3</v>
      </c>
      <c r="AQ15" s="226">
        <f t="shared" si="0"/>
        <v>476.88749999999999</v>
      </c>
      <c r="AR15" s="234">
        <f t="shared" si="1"/>
        <v>1.5914654923855209</v>
      </c>
      <c r="AS15" s="235">
        <f t="shared" si="2"/>
        <v>1591465.4923855208</v>
      </c>
      <c r="AT15" s="234">
        <f t="shared" si="3"/>
        <v>15.596361825378105</v>
      </c>
      <c r="AU15" s="203"/>
      <c r="AV15" s="203">
        <v>-0.1917783594851154</v>
      </c>
      <c r="AW15" s="237">
        <f t="shared" si="4"/>
        <v>-19.177835948511539</v>
      </c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  <c r="BI15" s="205"/>
      <c r="BJ15" s="205"/>
      <c r="BK15" s="205"/>
      <c r="BL15" s="205"/>
      <c r="BM15" s="205"/>
      <c r="BN15" s="205"/>
      <c r="BO15" s="205"/>
      <c r="BP15" s="205"/>
      <c r="BQ15" s="205"/>
      <c r="BR15" s="205"/>
      <c r="BS15" s="205"/>
      <c r="BT15" s="205"/>
      <c r="BU15" s="205"/>
      <c r="BV15" s="205"/>
      <c r="BW15" s="205"/>
      <c r="BX15" s="205"/>
      <c r="BY15" s="205"/>
      <c r="BZ15" s="205"/>
      <c r="CA15" s="205"/>
      <c r="CB15" s="205"/>
      <c r="CC15" s="205"/>
      <c r="CD15" s="205"/>
      <c r="CE15" s="205"/>
      <c r="CF15" s="205"/>
      <c r="CG15" s="205"/>
      <c r="CH15" s="205"/>
      <c r="CI15" s="205"/>
      <c r="CJ15" s="205"/>
      <c r="CK15" s="205"/>
      <c r="CL15" s="205"/>
      <c r="CM15" s="205"/>
      <c r="CN15" s="205"/>
      <c r="CO15" s="205"/>
      <c r="CP15" s="205"/>
      <c r="CQ15" s="205"/>
      <c r="CR15" s="205"/>
      <c r="CS15" s="205"/>
      <c r="CT15" s="205"/>
      <c r="CU15" s="205"/>
      <c r="CV15" s="205"/>
      <c r="CW15" s="205"/>
      <c r="CX15" s="205"/>
      <c r="CY15" s="205"/>
      <c r="CZ15" s="205"/>
      <c r="DA15" s="205"/>
      <c r="DB15" s="205"/>
      <c r="DC15" s="205"/>
      <c r="DD15" s="205"/>
      <c r="DE15" s="205"/>
      <c r="DF15" s="205"/>
      <c r="DG15" s="205"/>
      <c r="DH15" s="205"/>
      <c r="DI15" s="205"/>
      <c r="DJ15" s="205"/>
      <c r="DK15" s="205"/>
      <c r="DL15" s="205"/>
      <c r="DM15" s="205"/>
      <c r="DN15" s="205"/>
      <c r="DO15" s="205"/>
      <c r="DP15" s="205"/>
      <c r="DQ15" s="205"/>
      <c r="DR15" s="205"/>
      <c r="DS15" s="205"/>
      <c r="DT15" s="205"/>
      <c r="DU15" s="205"/>
      <c r="DV15" s="205"/>
      <c r="DW15" s="205"/>
      <c r="DX15" s="205"/>
      <c r="DY15" s="205"/>
      <c r="DZ15" s="205"/>
      <c r="EA15" s="205"/>
      <c r="EB15" s="205"/>
      <c r="EC15" s="205"/>
      <c r="ED15" s="205"/>
      <c r="EE15" s="205"/>
      <c r="EF15" s="205"/>
      <c r="EG15" s="205"/>
      <c r="EH15" s="205"/>
      <c r="EI15" s="205"/>
      <c r="EJ15" s="205"/>
      <c r="EK15" s="205"/>
      <c r="EL15" s="205"/>
      <c r="EM15" s="205"/>
      <c r="EN15" s="205"/>
      <c r="EO15" s="205"/>
      <c r="EP15" s="205"/>
      <c r="EQ15" s="205"/>
      <c r="ER15" s="205"/>
      <c r="ES15" s="205"/>
      <c r="ET15" s="205"/>
      <c r="EU15" s="205"/>
      <c r="EV15" s="205"/>
      <c r="EW15" s="205"/>
      <c r="EX15" s="205"/>
      <c r="EY15" s="205"/>
      <c r="EZ15" s="205"/>
      <c r="FA15" s="205"/>
      <c r="FB15" s="205"/>
      <c r="FC15" s="205"/>
      <c r="FD15" s="205"/>
      <c r="FE15" s="205"/>
      <c r="FF15" s="205"/>
      <c r="FG15" s="205"/>
      <c r="FH15" s="205"/>
      <c r="FI15" s="205"/>
      <c r="FJ15" s="205"/>
      <c r="FK15" s="205"/>
      <c r="FL15" s="205"/>
      <c r="FM15" s="205"/>
      <c r="FN15" s="205"/>
      <c r="FO15" s="205"/>
      <c r="FP15" s="205"/>
      <c r="FQ15" s="205"/>
      <c r="FR15" s="205"/>
      <c r="FS15" s="205"/>
      <c r="FT15" s="205"/>
      <c r="FU15" s="205"/>
      <c r="FV15" s="205"/>
      <c r="FW15" s="205"/>
      <c r="FX15" s="205"/>
      <c r="FY15" s="205"/>
      <c r="FZ15" s="205"/>
      <c r="GA15" s="205"/>
      <c r="GB15" s="205"/>
      <c r="GC15" s="205"/>
      <c r="GD15" s="205"/>
      <c r="GE15" s="205"/>
      <c r="GF15" s="205"/>
      <c r="GG15" s="205"/>
      <c r="GH15" s="205"/>
      <c r="GI15" s="205"/>
      <c r="GJ15" s="205"/>
    </row>
    <row r="16" spans="1:192" s="205" customFormat="1" x14ac:dyDescent="0.3">
      <c r="A16" s="205" t="s">
        <v>716</v>
      </c>
      <c r="B16" s="205" t="s">
        <v>678</v>
      </c>
      <c r="C16" s="205" t="s">
        <v>418</v>
      </c>
      <c r="D16" s="205" t="s">
        <v>681</v>
      </c>
      <c r="E16" s="205" t="s">
        <v>126</v>
      </c>
      <c r="F16" s="205" t="s">
        <v>717</v>
      </c>
      <c r="G16" s="205" t="s">
        <v>680</v>
      </c>
      <c r="H16" s="205" t="s">
        <v>18</v>
      </c>
      <c r="I16" s="205">
        <v>1.2999999999999999E-2</v>
      </c>
      <c r="J16" s="205" t="s">
        <v>339</v>
      </c>
      <c r="K16" s="205" t="s">
        <v>384</v>
      </c>
      <c r="L16" s="205">
        <v>1.5</v>
      </c>
      <c r="M16" s="225">
        <v>2</v>
      </c>
      <c r="N16" s="225">
        <v>17</v>
      </c>
      <c r="O16" s="225">
        <v>17</v>
      </c>
      <c r="P16" s="225">
        <v>27</v>
      </c>
      <c r="Q16" s="205">
        <v>12.3</v>
      </c>
      <c r="R16" s="205">
        <v>0.67</v>
      </c>
      <c r="S16" s="205">
        <v>7.3999999999999996E-2</v>
      </c>
      <c r="T16" s="205">
        <v>6</v>
      </c>
      <c r="U16" s="205">
        <v>6.5</v>
      </c>
      <c r="V16" s="205">
        <v>0.4</v>
      </c>
      <c r="W16" s="205">
        <v>11.2</v>
      </c>
      <c r="X16" s="205">
        <v>0.65</v>
      </c>
      <c r="Y16" s="205">
        <v>1.08</v>
      </c>
      <c r="Z16" s="205">
        <v>0.04</v>
      </c>
      <c r="AA16" s="205">
        <v>2.27</v>
      </c>
      <c r="AB16" s="205">
        <v>0.15</v>
      </c>
      <c r="AC16" s="205">
        <v>0.05</v>
      </c>
      <c r="AD16" s="205">
        <v>0.08</v>
      </c>
      <c r="AE16" s="205">
        <v>0.32</v>
      </c>
      <c r="AF16" s="205">
        <v>0.19</v>
      </c>
      <c r="AG16" s="205">
        <v>5.0999999999999996</v>
      </c>
      <c r="AH16" s="205">
        <v>0.06</v>
      </c>
      <c r="AI16" s="205">
        <v>137.30000000000001</v>
      </c>
      <c r="AJ16" s="205">
        <v>660.47</v>
      </c>
      <c r="AK16" s="205">
        <v>8.3800000000000008</v>
      </c>
      <c r="AL16" s="225">
        <v>0.76</v>
      </c>
      <c r="AM16" s="205">
        <v>668.85</v>
      </c>
      <c r="AN16" s="225">
        <v>0.76</v>
      </c>
      <c r="AO16" s="205">
        <v>0.49</v>
      </c>
      <c r="AP16" s="205">
        <v>4.8999999999999998E-3</v>
      </c>
      <c r="AQ16" s="228">
        <f t="shared" si="0"/>
        <v>476.88749999999999</v>
      </c>
      <c r="AR16" s="225">
        <f t="shared" si="1"/>
        <v>1.4025320437210034</v>
      </c>
      <c r="AS16" s="227">
        <f t="shared" si="2"/>
        <v>1402532.0437210035</v>
      </c>
      <c r="AT16" s="225">
        <f t="shared" si="3"/>
        <v>10.659243532279627</v>
      </c>
      <c r="AU16" s="203"/>
      <c r="AV16" s="203">
        <v>3.2965532922459441E-4</v>
      </c>
      <c r="AW16" s="237">
        <f t="shared" si="4"/>
        <v>3.2965532922459441E-2</v>
      </c>
    </row>
    <row r="17" spans="1:192" s="205" customFormat="1" x14ac:dyDescent="0.3">
      <c r="A17" s="205" t="s">
        <v>718</v>
      </c>
      <c r="B17" s="205" t="s">
        <v>678</v>
      </c>
      <c r="C17" s="205" t="s">
        <v>455</v>
      </c>
      <c r="D17" s="205" t="s">
        <v>682</v>
      </c>
      <c r="E17" s="205" t="s">
        <v>126</v>
      </c>
      <c r="F17" s="205" t="s">
        <v>719</v>
      </c>
      <c r="G17" s="205" t="s">
        <v>680</v>
      </c>
      <c r="H17" s="205" t="s">
        <v>18</v>
      </c>
      <c r="I17" s="205">
        <v>1.4E-2</v>
      </c>
      <c r="J17" s="205" t="s">
        <v>288</v>
      </c>
      <c r="K17" s="205">
        <v>5</v>
      </c>
      <c r="L17" s="205">
        <v>1</v>
      </c>
      <c r="M17" s="225">
        <v>2</v>
      </c>
      <c r="N17" s="225">
        <v>6</v>
      </c>
      <c r="O17" s="225">
        <v>10</v>
      </c>
      <c r="P17" s="225">
        <v>19</v>
      </c>
      <c r="Q17" s="205">
        <v>8.1</v>
      </c>
      <c r="R17" s="205">
        <v>0.55000000000000004</v>
      </c>
      <c r="S17" s="205">
        <v>0.04</v>
      </c>
      <c r="T17" s="205">
        <v>5.7</v>
      </c>
      <c r="U17" s="205">
        <v>6.5</v>
      </c>
      <c r="V17" s="205">
        <v>0.35</v>
      </c>
      <c r="W17" s="205">
        <v>7.5</v>
      </c>
      <c r="X17" s="205">
        <v>1.22</v>
      </c>
      <c r="Y17" s="205">
        <v>0.97</v>
      </c>
      <c r="Z17" s="205">
        <v>4.9000000000000002E-2</v>
      </c>
      <c r="AA17" s="205">
        <v>2.02</v>
      </c>
      <c r="AB17" s="205">
        <v>0.15</v>
      </c>
      <c r="AC17" s="205">
        <v>0.05</v>
      </c>
      <c r="AD17" s="205">
        <v>0.03</v>
      </c>
      <c r="AE17" s="205">
        <v>0.45</v>
      </c>
      <c r="AF17" s="205">
        <v>0.17</v>
      </c>
      <c r="AG17" s="205">
        <v>5.8</v>
      </c>
      <c r="AH17" s="205">
        <v>0.05</v>
      </c>
      <c r="AI17" s="205">
        <v>58.7</v>
      </c>
      <c r="AJ17" s="205">
        <v>818.46</v>
      </c>
      <c r="AK17" s="205">
        <v>2.95</v>
      </c>
      <c r="AL17" s="225">
        <v>0.56000000000000005</v>
      </c>
      <c r="AM17" s="205">
        <v>821.41</v>
      </c>
      <c r="AN17" s="225">
        <v>0.55000000000000004</v>
      </c>
      <c r="AO17" s="205">
        <v>0.49</v>
      </c>
      <c r="AP17" s="205">
        <v>4.8999999999999998E-3</v>
      </c>
      <c r="AQ17" s="228">
        <f t="shared" si="0"/>
        <v>476.88749999999999</v>
      </c>
      <c r="AR17" s="225">
        <f t="shared" si="1"/>
        <v>1.7224397787738197</v>
      </c>
      <c r="AS17" s="227">
        <f t="shared" si="2"/>
        <v>1722439.7787738198</v>
      </c>
      <c r="AT17" s="225">
        <f t="shared" si="3"/>
        <v>9.6456627611333907</v>
      </c>
      <c r="AU17" s="203"/>
      <c r="AV17" s="203">
        <v>0.29360355350255773</v>
      </c>
      <c r="AW17" s="237">
        <f t="shared" si="4"/>
        <v>29.360355350255773</v>
      </c>
    </row>
    <row r="18" spans="1:192" s="229" customFormat="1" x14ac:dyDescent="0.3">
      <c r="A18" s="229" t="s">
        <v>720</v>
      </c>
      <c r="B18" s="229" t="s">
        <v>678</v>
      </c>
      <c r="C18" s="229" t="s">
        <v>494</v>
      </c>
      <c r="D18" s="229" t="s">
        <v>683</v>
      </c>
      <c r="E18" s="229" t="s">
        <v>126</v>
      </c>
      <c r="F18" s="229" t="s">
        <v>721</v>
      </c>
      <c r="G18" s="229" t="s">
        <v>680</v>
      </c>
      <c r="H18" s="229" t="s">
        <v>18</v>
      </c>
      <c r="I18" s="229">
        <v>1.6E-2</v>
      </c>
      <c r="J18" s="229" t="s">
        <v>339</v>
      </c>
      <c r="K18" s="229">
        <v>5</v>
      </c>
      <c r="L18" s="229">
        <v>1.5</v>
      </c>
      <c r="M18" s="230">
        <v>3</v>
      </c>
      <c r="N18" s="230">
        <v>22</v>
      </c>
      <c r="O18" s="230">
        <v>21</v>
      </c>
      <c r="P18" s="230">
        <v>39</v>
      </c>
      <c r="Q18" s="229">
        <v>28.7</v>
      </c>
      <c r="R18" s="229">
        <v>0.32</v>
      </c>
      <c r="S18" s="229">
        <v>0.104</v>
      </c>
      <c r="T18" s="229">
        <v>6.1</v>
      </c>
      <c r="U18" s="229">
        <v>6.5</v>
      </c>
      <c r="V18" s="229">
        <v>0.31</v>
      </c>
      <c r="W18" s="229">
        <v>17.100000000000001</v>
      </c>
      <c r="X18" s="229">
        <v>1.41</v>
      </c>
      <c r="Y18" s="229">
        <v>0.96</v>
      </c>
      <c r="Z18" s="229">
        <v>4.4999999999999998E-2</v>
      </c>
      <c r="AA18" s="229">
        <v>3.62</v>
      </c>
      <c r="AB18" s="229">
        <v>0.26</v>
      </c>
      <c r="AC18" s="229">
        <v>0.08</v>
      </c>
      <c r="AD18" s="229">
        <v>0.13</v>
      </c>
      <c r="AE18" s="229">
        <v>0.69</v>
      </c>
      <c r="AF18" s="229">
        <v>0.23</v>
      </c>
      <c r="AG18" s="229">
        <v>8.1</v>
      </c>
      <c r="AH18" s="229">
        <v>0.08</v>
      </c>
      <c r="AI18" s="229">
        <v>103.9</v>
      </c>
      <c r="AJ18" s="229">
        <v>744.97</v>
      </c>
      <c r="AK18" s="229">
        <v>1.29</v>
      </c>
      <c r="AL18" s="230">
        <v>0.97</v>
      </c>
      <c r="AM18" s="229">
        <v>746.26</v>
      </c>
      <c r="AN18" s="230">
        <v>0.97</v>
      </c>
      <c r="AO18" s="229">
        <v>0.49</v>
      </c>
      <c r="AP18" s="229">
        <v>4.8999999999999998E-3</v>
      </c>
      <c r="AQ18" s="231">
        <f t="shared" si="0"/>
        <v>476.88749999999999</v>
      </c>
      <c r="AR18" s="230">
        <f t="shared" si="1"/>
        <v>1.5648554428455348</v>
      </c>
      <c r="AS18" s="232">
        <f t="shared" si="2"/>
        <v>1564855.4428455348</v>
      </c>
      <c r="AT18" s="230">
        <f t="shared" si="3"/>
        <v>15.179097795601688</v>
      </c>
      <c r="AU18" s="203"/>
      <c r="AV18" s="203">
        <v>-0.21883966535890895</v>
      </c>
      <c r="AW18" s="237">
        <f t="shared" si="4"/>
        <v>-21.883966535890895</v>
      </c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  <c r="BI18" s="205"/>
      <c r="BJ18" s="205"/>
      <c r="BK18" s="205"/>
      <c r="BL18" s="205"/>
      <c r="BM18" s="205"/>
      <c r="BN18" s="205"/>
      <c r="BO18" s="205"/>
      <c r="BP18" s="205"/>
      <c r="BQ18" s="205"/>
      <c r="BR18" s="205"/>
      <c r="BS18" s="205"/>
      <c r="BT18" s="205"/>
      <c r="BU18" s="205"/>
      <c r="BV18" s="205"/>
      <c r="BW18" s="205"/>
      <c r="BX18" s="205"/>
      <c r="BY18" s="205"/>
      <c r="BZ18" s="205"/>
      <c r="CA18" s="205"/>
      <c r="CB18" s="205"/>
      <c r="CC18" s="205"/>
      <c r="CD18" s="205"/>
      <c r="CE18" s="205"/>
      <c r="CF18" s="205"/>
      <c r="CG18" s="205"/>
      <c r="CH18" s="205"/>
      <c r="CI18" s="205"/>
      <c r="CJ18" s="205"/>
      <c r="CK18" s="205"/>
      <c r="CL18" s="205"/>
      <c r="CM18" s="205"/>
      <c r="CN18" s="205"/>
      <c r="CO18" s="205"/>
      <c r="CP18" s="205"/>
      <c r="CQ18" s="205"/>
      <c r="CR18" s="205"/>
      <c r="CS18" s="205"/>
      <c r="CT18" s="205"/>
      <c r="CU18" s="205"/>
      <c r="CV18" s="205"/>
      <c r="CW18" s="205"/>
      <c r="CX18" s="205"/>
      <c r="CY18" s="205"/>
      <c r="CZ18" s="205"/>
      <c r="DA18" s="205"/>
      <c r="DB18" s="205"/>
      <c r="DC18" s="205"/>
      <c r="DD18" s="205"/>
      <c r="DE18" s="205"/>
      <c r="DF18" s="205"/>
      <c r="DG18" s="205"/>
      <c r="DH18" s="205"/>
      <c r="DI18" s="205"/>
      <c r="DJ18" s="205"/>
      <c r="DK18" s="205"/>
      <c r="DL18" s="205"/>
      <c r="DM18" s="205"/>
      <c r="DN18" s="205"/>
      <c r="DO18" s="205"/>
      <c r="DP18" s="205"/>
      <c r="DQ18" s="205"/>
      <c r="DR18" s="205"/>
      <c r="DS18" s="205"/>
      <c r="DT18" s="205"/>
      <c r="DU18" s="205"/>
      <c r="DV18" s="205"/>
      <c r="DW18" s="205"/>
      <c r="DX18" s="205"/>
      <c r="DY18" s="205"/>
      <c r="DZ18" s="205"/>
      <c r="EA18" s="205"/>
      <c r="EB18" s="205"/>
      <c r="EC18" s="205"/>
      <c r="ED18" s="205"/>
      <c r="EE18" s="205"/>
      <c r="EF18" s="205"/>
      <c r="EG18" s="205"/>
      <c r="EH18" s="205"/>
      <c r="EI18" s="205"/>
      <c r="EJ18" s="205"/>
      <c r="EK18" s="205"/>
      <c r="EL18" s="205"/>
      <c r="EM18" s="205"/>
      <c r="EN18" s="205"/>
      <c r="EO18" s="205"/>
      <c r="EP18" s="205"/>
      <c r="EQ18" s="205"/>
      <c r="ER18" s="205"/>
      <c r="ES18" s="205"/>
      <c r="ET18" s="205"/>
      <c r="EU18" s="205"/>
      <c r="EV18" s="205"/>
      <c r="EW18" s="205"/>
      <c r="EX18" s="205"/>
      <c r="EY18" s="205"/>
      <c r="EZ18" s="205"/>
      <c r="FA18" s="205"/>
      <c r="FB18" s="205"/>
      <c r="FC18" s="205"/>
      <c r="FD18" s="205"/>
      <c r="FE18" s="205"/>
      <c r="FF18" s="205"/>
      <c r="FG18" s="205"/>
      <c r="FH18" s="205"/>
      <c r="FI18" s="205"/>
      <c r="FJ18" s="205"/>
      <c r="FK18" s="205"/>
      <c r="FL18" s="205"/>
      <c r="FM18" s="205"/>
      <c r="FN18" s="205"/>
      <c r="FO18" s="205"/>
      <c r="FP18" s="205"/>
      <c r="FQ18" s="205"/>
      <c r="FR18" s="205"/>
      <c r="FS18" s="205"/>
      <c r="FT18" s="205"/>
      <c r="FU18" s="205"/>
      <c r="FV18" s="205"/>
      <c r="FW18" s="205"/>
      <c r="FX18" s="205"/>
      <c r="FY18" s="205"/>
      <c r="FZ18" s="205"/>
      <c r="GA18" s="205"/>
      <c r="GB18" s="205"/>
      <c r="GC18" s="205"/>
      <c r="GD18" s="205"/>
      <c r="GE18" s="205"/>
      <c r="GF18" s="205"/>
      <c r="GG18" s="205"/>
      <c r="GH18" s="205"/>
      <c r="GI18" s="205"/>
      <c r="GJ18" s="205"/>
    </row>
    <row r="19" spans="1:192" s="224" customFormat="1" x14ac:dyDescent="0.3">
      <c r="A19" s="224" t="s">
        <v>722</v>
      </c>
      <c r="B19" s="224" t="s">
        <v>678</v>
      </c>
      <c r="C19" s="224" t="s">
        <v>723</v>
      </c>
      <c r="D19" s="224" t="s">
        <v>679</v>
      </c>
      <c r="E19" s="224" t="s">
        <v>127</v>
      </c>
      <c r="F19" s="224" t="s">
        <v>724</v>
      </c>
      <c r="G19" s="224" t="s">
        <v>680</v>
      </c>
      <c r="H19" s="224" t="s">
        <v>18</v>
      </c>
      <c r="I19" s="224">
        <v>2.1999999999999999E-2</v>
      </c>
      <c r="J19" s="224" t="s">
        <v>339</v>
      </c>
      <c r="K19" s="224">
        <v>5</v>
      </c>
      <c r="L19" s="224">
        <v>1</v>
      </c>
      <c r="M19" s="234">
        <v>1</v>
      </c>
      <c r="N19" s="234">
        <v>15</v>
      </c>
      <c r="O19" s="234">
        <v>11</v>
      </c>
      <c r="P19" s="234">
        <v>24</v>
      </c>
      <c r="Q19" s="224">
        <v>9.1</v>
      </c>
      <c r="R19" s="224">
        <v>0.52</v>
      </c>
      <c r="S19" s="224">
        <v>6.4000000000000001E-2</v>
      </c>
      <c r="T19" s="224">
        <v>5.0999999999999996</v>
      </c>
      <c r="U19" s="224">
        <v>5.9</v>
      </c>
      <c r="V19" s="224">
        <v>0.33</v>
      </c>
      <c r="W19" s="224">
        <v>15.7</v>
      </c>
      <c r="X19" s="224">
        <v>0.54</v>
      </c>
      <c r="Y19" s="224">
        <v>0.6</v>
      </c>
      <c r="Z19" s="224">
        <v>8.1000000000000003E-2</v>
      </c>
      <c r="AA19" s="224">
        <v>1.33</v>
      </c>
      <c r="AB19" s="224">
        <v>0.18</v>
      </c>
      <c r="AC19" s="224">
        <v>0.03</v>
      </c>
      <c r="AD19" s="224">
        <v>0.06</v>
      </c>
      <c r="AE19" s="224">
        <v>1.42</v>
      </c>
      <c r="AF19" s="224">
        <v>0.16</v>
      </c>
      <c r="AG19" s="224">
        <v>9.1999999999999993</v>
      </c>
      <c r="AH19" s="224">
        <v>0.04</v>
      </c>
      <c r="AI19" s="224">
        <v>63.2</v>
      </c>
      <c r="AJ19" s="224">
        <v>663.28</v>
      </c>
      <c r="AK19" s="224">
        <v>7.97</v>
      </c>
      <c r="AL19" s="234">
        <v>0.62</v>
      </c>
      <c r="AM19" s="224">
        <v>671.25</v>
      </c>
      <c r="AN19" s="234">
        <v>0.62</v>
      </c>
      <c r="AO19" s="224">
        <v>0.49</v>
      </c>
      <c r="AP19" s="224">
        <v>4.8999999999999998E-3</v>
      </c>
      <c r="AQ19" s="226">
        <f t="shared" si="0"/>
        <v>476.88749999999999</v>
      </c>
      <c r="AR19" s="234">
        <f t="shared" si="1"/>
        <v>1.4075646772037431</v>
      </c>
      <c r="AS19" s="235">
        <f t="shared" si="2"/>
        <v>1407564.677203743</v>
      </c>
      <c r="AT19" s="234">
        <f t="shared" si="3"/>
        <v>8.726900998663206</v>
      </c>
      <c r="AU19" s="203"/>
      <c r="AV19" s="203">
        <v>0.38345305381420414</v>
      </c>
      <c r="AW19" s="237">
        <f t="shared" si="4"/>
        <v>38.345305381420417</v>
      </c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5"/>
      <c r="BL19" s="205"/>
      <c r="BM19" s="205"/>
      <c r="BN19" s="205"/>
      <c r="BO19" s="205"/>
      <c r="BP19" s="205"/>
      <c r="BQ19" s="205"/>
      <c r="BR19" s="205"/>
      <c r="BS19" s="205"/>
      <c r="BT19" s="205"/>
      <c r="BU19" s="205"/>
      <c r="BV19" s="205"/>
      <c r="BW19" s="205"/>
      <c r="BX19" s="205"/>
      <c r="BY19" s="205"/>
      <c r="BZ19" s="205"/>
      <c r="CA19" s="205"/>
      <c r="CB19" s="205"/>
      <c r="CC19" s="205"/>
      <c r="CD19" s="205"/>
      <c r="CE19" s="205"/>
      <c r="CF19" s="205"/>
      <c r="CG19" s="205"/>
      <c r="CH19" s="205"/>
      <c r="CI19" s="205"/>
      <c r="CJ19" s="205"/>
      <c r="CK19" s="205"/>
      <c r="CL19" s="205"/>
      <c r="CM19" s="205"/>
      <c r="CN19" s="205"/>
      <c r="CO19" s="205"/>
      <c r="CP19" s="205"/>
      <c r="CQ19" s="205"/>
      <c r="CR19" s="205"/>
      <c r="CS19" s="205"/>
      <c r="CT19" s="205"/>
      <c r="CU19" s="205"/>
      <c r="CV19" s="205"/>
      <c r="CW19" s="205"/>
      <c r="CX19" s="205"/>
      <c r="CY19" s="205"/>
      <c r="CZ19" s="205"/>
      <c r="DA19" s="205"/>
      <c r="DB19" s="205"/>
      <c r="DC19" s="205"/>
      <c r="DD19" s="205"/>
      <c r="DE19" s="205"/>
      <c r="DF19" s="205"/>
      <c r="DG19" s="205"/>
      <c r="DH19" s="205"/>
      <c r="DI19" s="205"/>
      <c r="DJ19" s="205"/>
      <c r="DK19" s="205"/>
      <c r="DL19" s="205"/>
      <c r="DM19" s="205"/>
      <c r="DN19" s="205"/>
      <c r="DO19" s="205"/>
      <c r="DP19" s="205"/>
      <c r="DQ19" s="205"/>
      <c r="DR19" s="205"/>
      <c r="DS19" s="205"/>
      <c r="DT19" s="205"/>
      <c r="DU19" s="205"/>
      <c r="DV19" s="205"/>
      <c r="DW19" s="205"/>
      <c r="DX19" s="205"/>
      <c r="DY19" s="205"/>
      <c r="DZ19" s="205"/>
      <c r="EA19" s="205"/>
      <c r="EB19" s="205"/>
      <c r="EC19" s="205"/>
      <c r="ED19" s="205"/>
      <c r="EE19" s="205"/>
      <c r="EF19" s="205"/>
      <c r="EG19" s="205"/>
      <c r="EH19" s="205"/>
      <c r="EI19" s="205"/>
      <c r="EJ19" s="205"/>
      <c r="EK19" s="205"/>
      <c r="EL19" s="205"/>
      <c r="EM19" s="205"/>
      <c r="EN19" s="205"/>
      <c r="EO19" s="205"/>
      <c r="EP19" s="205"/>
      <c r="EQ19" s="205"/>
      <c r="ER19" s="205"/>
      <c r="ES19" s="205"/>
      <c r="ET19" s="205"/>
      <c r="EU19" s="205"/>
      <c r="EV19" s="205"/>
      <c r="EW19" s="205"/>
      <c r="EX19" s="205"/>
      <c r="EY19" s="205"/>
      <c r="EZ19" s="205"/>
      <c r="FA19" s="205"/>
      <c r="FB19" s="205"/>
      <c r="FC19" s="205"/>
      <c r="FD19" s="205"/>
      <c r="FE19" s="205"/>
      <c r="FF19" s="205"/>
      <c r="FG19" s="205"/>
      <c r="FH19" s="205"/>
      <c r="FI19" s="205"/>
      <c r="FJ19" s="205"/>
      <c r="FK19" s="205"/>
      <c r="FL19" s="205"/>
      <c r="FM19" s="205"/>
      <c r="FN19" s="205"/>
      <c r="FO19" s="205"/>
      <c r="FP19" s="205"/>
      <c r="FQ19" s="205"/>
      <c r="FR19" s="205"/>
      <c r="FS19" s="205"/>
      <c r="FT19" s="205"/>
      <c r="FU19" s="205"/>
      <c r="FV19" s="205"/>
      <c r="FW19" s="205"/>
      <c r="FX19" s="205"/>
      <c r="FY19" s="205"/>
      <c r="FZ19" s="205"/>
      <c r="GA19" s="205"/>
      <c r="GB19" s="205"/>
      <c r="GC19" s="205"/>
      <c r="GD19" s="205"/>
      <c r="GE19" s="205"/>
      <c r="GF19" s="205"/>
      <c r="GG19" s="205"/>
      <c r="GH19" s="205"/>
      <c r="GI19" s="205"/>
      <c r="GJ19" s="205"/>
    </row>
    <row r="20" spans="1:192" s="229" customFormat="1" x14ac:dyDescent="0.3">
      <c r="A20" s="205" t="s">
        <v>725</v>
      </c>
      <c r="B20" s="205" t="s">
        <v>678</v>
      </c>
      <c r="C20" s="205" t="s">
        <v>427</v>
      </c>
      <c r="D20" s="205" t="s">
        <v>681</v>
      </c>
      <c r="E20" s="205" t="s">
        <v>127</v>
      </c>
      <c r="F20" s="205" t="s">
        <v>726</v>
      </c>
      <c r="G20" s="205" t="s">
        <v>680</v>
      </c>
      <c r="H20" s="205" t="s">
        <v>18</v>
      </c>
      <c r="I20" s="205">
        <v>1.6E-2</v>
      </c>
      <c r="J20" s="205" t="s">
        <v>339</v>
      </c>
      <c r="K20" s="205" t="s">
        <v>289</v>
      </c>
      <c r="L20" s="205">
        <v>1.5</v>
      </c>
      <c r="M20" s="225">
        <v>1</v>
      </c>
      <c r="N20" s="225">
        <v>11</v>
      </c>
      <c r="O20" s="225">
        <v>10</v>
      </c>
      <c r="P20" s="225">
        <v>26</v>
      </c>
      <c r="Q20" s="205">
        <v>8.3000000000000007</v>
      </c>
      <c r="R20" s="205">
        <v>0.52</v>
      </c>
      <c r="S20" s="205">
        <v>5.6000000000000001E-2</v>
      </c>
      <c r="T20" s="205">
        <v>5.5</v>
      </c>
      <c r="U20" s="205">
        <v>6.4</v>
      </c>
      <c r="V20" s="205">
        <v>0.31</v>
      </c>
      <c r="W20" s="205">
        <v>11.1</v>
      </c>
      <c r="X20" s="205">
        <v>0.57999999999999996</v>
      </c>
      <c r="Y20" s="205">
        <v>0.85</v>
      </c>
      <c r="Z20" s="205">
        <v>3.4000000000000002E-2</v>
      </c>
      <c r="AA20" s="205">
        <v>1.66</v>
      </c>
      <c r="AB20" s="205">
        <v>0.18</v>
      </c>
      <c r="AC20" s="205">
        <v>0.06</v>
      </c>
      <c r="AD20" s="205">
        <v>0.12</v>
      </c>
      <c r="AE20" s="205">
        <v>0.47</v>
      </c>
      <c r="AF20" s="205">
        <v>0.18</v>
      </c>
      <c r="AG20" s="205">
        <v>3.7</v>
      </c>
      <c r="AH20" s="205">
        <v>0.04</v>
      </c>
      <c r="AI20" s="205">
        <v>85.9</v>
      </c>
      <c r="AJ20" s="205">
        <v>681.33</v>
      </c>
      <c r="AK20" s="205">
        <v>3.69</v>
      </c>
      <c r="AL20" s="225">
        <v>0.53</v>
      </c>
      <c r="AM20" s="205">
        <v>685.02</v>
      </c>
      <c r="AN20" s="225">
        <v>0.53</v>
      </c>
      <c r="AO20" s="205">
        <v>0.49</v>
      </c>
      <c r="AP20" s="205">
        <v>4.8999999999999998E-3</v>
      </c>
      <c r="AQ20" s="228">
        <f t="shared" si="0"/>
        <v>476.88749999999999</v>
      </c>
      <c r="AR20" s="225">
        <f t="shared" si="1"/>
        <v>1.4364394118109618</v>
      </c>
      <c r="AS20" s="227">
        <f t="shared" si="2"/>
        <v>1436439.4118109618</v>
      </c>
      <c r="AT20" s="225">
        <f t="shared" si="3"/>
        <v>7.6131288825980974</v>
      </c>
      <c r="AU20" s="203"/>
      <c r="AV20" s="203">
        <v>0.33373254354118204</v>
      </c>
      <c r="AW20" s="237">
        <f t="shared" si="4"/>
        <v>33.373254354118203</v>
      </c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205"/>
      <c r="BN20" s="205"/>
      <c r="BO20" s="205"/>
      <c r="BP20" s="205"/>
      <c r="BQ20" s="205"/>
      <c r="BR20" s="205"/>
      <c r="BS20" s="205"/>
      <c r="BT20" s="205"/>
      <c r="BU20" s="205"/>
      <c r="BV20" s="205"/>
      <c r="BW20" s="205"/>
      <c r="BX20" s="205"/>
      <c r="BY20" s="205"/>
      <c r="BZ20" s="205"/>
      <c r="CA20" s="205"/>
      <c r="CB20" s="205"/>
      <c r="CC20" s="205"/>
      <c r="CD20" s="205"/>
      <c r="CE20" s="205"/>
      <c r="CF20" s="205"/>
      <c r="CG20" s="205"/>
      <c r="CH20" s="205"/>
      <c r="CI20" s="205"/>
      <c r="CJ20" s="205"/>
      <c r="CK20" s="205"/>
      <c r="CL20" s="205"/>
      <c r="CM20" s="205"/>
      <c r="CN20" s="205"/>
      <c r="CO20" s="205"/>
      <c r="CP20" s="205"/>
      <c r="CQ20" s="205"/>
      <c r="CR20" s="205"/>
      <c r="CS20" s="205"/>
      <c r="CT20" s="205"/>
      <c r="CU20" s="205"/>
      <c r="CV20" s="205"/>
      <c r="CW20" s="205"/>
      <c r="CX20" s="205"/>
      <c r="CY20" s="205"/>
      <c r="CZ20" s="205"/>
      <c r="DA20" s="205"/>
      <c r="DB20" s="205"/>
      <c r="DC20" s="205"/>
      <c r="DD20" s="205"/>
      <c r="DE20" s="205"/>
      <c r="DF20" s="205"/>
      <c r="DG20" s="205"/>
      <c r="DH20" s="205"/>
      <c r="DI20" s="205"/>
      <c r="DJ20" s="205"/>
      <c r="DK20" s="205"/>
      <c r="DL20" s="205"/>
      <c r="DM20" s="205"/>
      <c r="DN20" s="205"/>
      <c r="DO20" s="205"/>
      <c r="DP20" s="205"/>
      <c r="DQ20" s="205"/>
      <c r="DR20" s="205"/>
      <c r="DS20" s="205"/>
      <c r="DT20" s="205"/>
      <c r="DU20" s="205"/>
      <c r="DV20" s="205"/>
      <c r="DW20" s="205"/>
      <c r="DX20" s="205"/>
      <c r="DY20" s="205"/>
      <c r="DZ20" s="205"/>
      <c r="EA20" s="205"/>
      <c r="EB20" s="205"/>
      <c r="EC20" s="205"/>
      <c r="ED20" s="205"/>
      <c r="EE20" s="205"/>
      <c r="EF20" s="205"/>
      <c r="EG20" s="205"/>
      <c r="EH20" s="205"/>
      <c r="EI20" s="205"/>
      <c r="EJ20" s="205"/>
      <c r="EK20" s="205"/>
      <c r="EL20" s="205"/>
      <c r="EM20" s="205"/>
      <c r="EN20" s="205"/>
      <c r="EO20" s="205"/>
      <c r="EP20" s="205"/>
      <c r="EQ20" s="205"/>
      <c r="ER20" s="205"/>
      <c r="ES20" s="205"/>
      <c r="ET20" s="205"/>
      <c r="EU20" s="205"/>
      <c r="EV20" s="205"/>
      <c r="EW20" s="205"/>
      <c r="EX20" s="205"/>
      <c r="EY20" s="205"/>
      <c r="EZ20" s="205"/>
      <c r="FA20" s="205"/>
      <c r="FB20" s="205"/>
      <c r="FC20" s="205"/>
      <c r="FD20" s="205"/>
      <c r="FE20" s="205"/>
      <c r="FF20" s="205"/>
      <c r="FG20" s="205"/>
      <c r="FH20" s="205"/>
      <c r="FI20" s="205"/>
      <c r="FJ20" s="205"/>
      <c r="FK20" s="205"/>
      <c r="FL20" s="205"/>
      <c r="FM20" s="205"/>
      <c r="FN20" s="205"/>
      <c r="FO20" s="205"/>
      <c r="FP20" s="205"/>
      <c r="FQ20" s="205"/>
      <c r="FR20" s="205"/>
      <c r="FS20" s="205"/>
      <c r="FT20" s="205"/>
      <c r="FU20" s="205"/>
      <c r="FV20" s="205"/>
      <c r="FW20" s="205"/>
      <c r="FX20" s="205"/>
      <c r="FY20" s="205"/>
      <c r="FZ20" s="205"/>
      <c r="GA20" s="205"/>
      <c r="GB20" s="205"/>
      <c r="GC20" s="205"/>
      <c r="GD20" s="205"/>
      <c r="GE20" s="205"/>
      <c r="GF20" s="205"/>
      <c r="GG20" s="205"/>
      <c r="GH20" s="205"/>
      <c r="GI20" s="205"/>
      <c r="GJ20" s="205"/>
    </row>
    <row r="21" spans="1:192" s="224" customFormat="1" x14ac:dyDescent="0.3">
      <c r="A21" s="205" t="s">
        <v>727</v>
      </c>
      <c r="B21" s="205" t="s">
        <v>678</v>
      </c>
      <c r="C21" s="205" t="s">
        <v>469</v>
      </c>
      <c r="D21" s="205" t="s">
        <v>682</v>
      </c>
      <c r="E21" s="205" t="s">
        <v>127</v>
      </c>
      <c r="F21" s="205" t="s">
        <v>728</v>
      </c>
      <c r="G21" s="205" t="s">
        <v>680</v>
      </c>
      <c r="H21" s="205" t="s">
        <v>18</v>
      </c>
      <c r="I21" s="205">
        <v>1.0999999999999999E-2</v>
      </c>
      <c r="J21" s="205" t="s">
        <v>339</v>
      </c>
      <c r="K21" s="205">
        <v>5</v>
      </c>
      <c r="L21" s="205">
        <v>1</v>
      </c>
      <c r="M21" s="225">
        <v>2</v>
      </c>
      <c r="N21" s="225">
        <v>10</v>
      </c>
      <c r="O21" s="225">
        <v>15</v>
      </c>
      <c r="P21" s="225">
        <v>39</v>
      </c>
      <c r="Q21" s="205">
        <v>5.6</v>
      </c>
      <c r="R21" s="205">
        <v>0.78</v>
      </c>
      <c r="S21" s="205">
        <v>5.0999999999999997E-2</v>
      </c>
      <c r="T21" s="205">
        <v>6.2</v>
      </c>
      <c r="U21" s="205">
        <v>6.9</v>
      </c>
      <c r="V21" s="205">
        <v>0.39</v>
      </c>
      <c r="W21" s="205">
        <v>4.7</v>
      </c>
      <c r="X21" s="205">
        <v>1.56</v>
      </c>
      <c r="Y21" s="205">
        <v>1.39</v>
      </c>
      <c r="Z21" s="205">
        <v>0.06</v>
      </c>
      <c r="AA21" s="205">
        <v>2.87</v>
      </c>
      <c r="AB21" s="205">
        <v>0.38</v>
      </c>
      <c r="AC21" s="205">
        <v>0.1</v>
      </c>
      <c r="AD21" s="205">
        <v>0.03</v>
      </c>
      <c r="AE21" s="205">
        <v>0.61</v>
      </c>
      <c r="AF21" s="205">
        <v>0.21</v>
      </c>
      <c r="AG21" s="205">
        <v>7.5</v>
      </c>
      <c r="AH21" s="205">
        <v>7.0000000000000007E-2</v>
      </c>
      <c r="AI21" s="205">
        <v>100</v>
      </c>
      <c r="AJ21" s="205">
        <v>649.29999999999995</v>
      </c>
      <c r="AK21" s="205">
        <v>1.67</v>
      </c>
      <c r="AL21" s="225">
        <v>0.88</v>
      </c>
      <c r="AM21" s="205">
        <v>650.97</v>
      </c>
      <c r="AN21" s="225">
        <v>0.88</v>
      </c>
      <c r="AO21" s="205">
        <v>0.49</v>
      </c>
      <c r="AP21" s="205">
        <v>4.8999999999999998E-3</v>
      </c>
      <c r="AQ21" s="228">
        <f t="shared" si="0"/>
        <v>476.88749999999999</v>
      </c>
      <c r="AR21" s="225">
        <f t="shared" si="1"/>
        <v>1.3650389242745931</v>
      </c>
      <c r="AS21" s="227">
        <f t="shared" si="2"/>
        <v>1365038.9242745931</v>
      </c>
      <c r="AT21" s="225">
        <f t="shared" si="3"/>
        <v>12.012342533616419</v>
      </c>
      <c r="AU21" s="203"/>
      <c r="AV21" s="203">
        <v>7.6277057850730523E-2</v>
      </c>
      <c r="AW21" s="237">
        <f t="shared" si="4"/>
        <v>7.6277057850730525</v>
      </c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205"/>
      <c r="BN21" s="205"/>
      <c r="BO21" s="205"/>
      <c r="BP21" s="205"/>
      <c r="BQ21" s="205"/>
      <c r="BR21" s="205"/>
      <c r="BS21" s="205"/>
      <c r="BT21" s="205"/>
      <c r="BU21" s="205"/>
      <c r="BV21" s="205"/>
      <c r="BW21" s="205"/>
      <c r="BX21" s="205"/>
      <c r="BY21" s="205"/>
      <c r="BZ21" s="205"/>
      <c r="CA21" s="205"/>
      <c r="CB21" s="205"/>
      <c r="CC21" s="205"/>
      <c r="CD21" s="205"/>
      <c r="CE21" s="205"/>
      <c r="CF21" s="205"/>
      <c r="CG21" s="205"/>
      <c r="CH21" s="205"/>
      <c r="CI21" s="205"/>
      <c r="CJ21" s="205"/>
      <c r="CK21" s="205"/>
      <c r="CL21" s="205"/>
      <c r="CM21" s="205"/>
      <c r="CN21" s="205"/>
      <c r="CO21" s="205"/>
      <c r="CP21" s="205"/>
      <c r="CQ21" s="205"/>
      <c r="CR21" s="205"/>
      <c r="CS21" s="205"/>
      <c r="CT21" s="205"/>
      <c r="CU21" s="205"/>
      <c r="CV21" s="205"/>
      <c r="CW21" s="205"/>
      <c r="CX21" s="205"/>
      <c r="CY21" s="205"/>
      <c r="CZ21" s="205"/>
      <c r="DA21" s="205"/>
      <c r="DB21" s="205"/>
      <c r="DC21" s="205"/>
      <c r="DD21" s="205"/>
      <c r="DE21" s="205"/>
      <c r="DF21" s="205"/>
      <c r="DG21" s="205"/>
      <c r="DH21" s="205"/>
      <c r="DI21" s="205"/>
      <c r="DJ21" s="205"/>
      <c r="DK21" s="205"/>
      <c r="DL21" s="205"/>
      <c r="DM21" s="205"/>
      <c r="DN21" s="205"/>
      <c r="DO21" s="205"/>
      <c r="DP21" s="205"/>
      <c r="DQ21" s="205"/>
      <c r="DR21" s="205"/>
      <c r="DS21" s="205"/>
      <c r="DT21" s="205"/>
      <c r="DU21" s="205"/>
      <c r="DV21" s="205"/>
      <c r="DW21" s="205"/>
      <c r="DX21" s="205"/>
      <c r="DY21" s="205"/>
      <c r="DZ21" s="205"/>
      <c r="EA21" s="205"/>
      <c r="EB21" s="205"/>
      <c r="EC21" s="205"/>
      <c r="ED21" s="205"/>
      <c r="EE21" s="205"/>
      <c r="EF21" s="205"/>
      <c r="EG21" s="205"/>
      <c r="EH21" s="205"/>
      <c r="EI21" s="205"/>
      <c r="EJ21" s="205"/>
      <c r="EK21" s="205"/>
      <c r="EL21" s="205"/>
      <c r="EM21" s="205"/>
      <c r="EN21" s="205"/>
      <c r="EO21" s="205"/>
      <c r="EP21" s="205"/>
      <c r="EQ21" s="205"/>
      <c r="ER21" s="205"/>
      <c r="ES21" s="205"/>
      <c r="ET21" s="205"/>
      <c r="EU21" s="205"/>
      <c r="EV21" s="205"/>
      <c r="EW21" s="205"/>
      <c r="EX21" s="205"/>
      <c r="EY21" s="205"/>
      <c r="EZ21" s="205"/>
      <c r="FA21" s="205"/>
      <c r="FB21" s="205"/>
      <c r="FC21" s="205"/>
      <c r="FD21" s="205"/>
      <c r="FE21" s="205"/>
      <c r="FF21" s="205"/>
      <c r="FG21" s="205"/>
      <c r="FH21" s="205"/>
      <c r="FI21" s="205"/>
      <c r="FJ21" s="205"/>
      <c r="FK21" s="205"/>
      <c r="FL21" s="205"/>
      <c r="FM21" s="205"/>
      <c r="FN21" s="205"/>
      <c r="FO21" s="205"/>
      <c r="FP21" s="205"/>
      <c r="FQ21" s="205"/>
      <c r="FR21" s="205"/>
      <c r="FS21" s="205"/>
      <c r="FT21" s="205"/>
      <c r="FU21" s="205"/>
      <c r="FV21" s="205"/>
      <c r="FW21" s="205"/>
      <c r="FX21" s="205"/>
      <c r="FY21" s="205"/>
      <c r="FZ21" s="205"/>
      <c r="GA21" s="205"/>
      <c r="GB21" s="205"/>
      <c r="GC21" s="205"/>
      <c r="GD21" s="205"/>
      <c r="GE21" s="205"/>
      <c r="GF21" s="205"/>
      <c r="GG21" s="205"/>
      <c r="GH21" s="205"/>
      <c r="GI21" s="205"/>
      <c r="GJ21" s="205"/>
    </row>
    <row r="22" spans="1:192" s="229" customFormat="1" x14ac:dyDescent="0.3">
      <c r="A22" s="229" t="s">
        <v>729</v>
      </c>
      <c r="B22" s="229" t="s">
        <v>678</v>
      </c>
      <c r="C22" s="229" t="s">
        <v>500</v>
      </c>
      <c r="D22" s="229" t="s">
        <v>683</v>
      </c>
      <c r="E22" s="229" t="s">
        <v>127</v>
      </c>
      <c r="F22" s="229" t="s">
        <v>730</v>
      </c>
      <c r="G22" s="229" t="s">
        <v>680</v>
      </c>
      <c r="H22" s="229" t="s">
        <v>18</v>
      </c>
      <c r="I22" s="229">
        <v>1.2999999999999999E-2</v>
      </c>
      <c r="J22" s="229" t="s">
        <v>339</v>
      </c>
      <c r="K22" s="229">
        <v>5</v>
      </c>
      <c r="L22" s="229">
        <v>1</v>
      </c>
      <c r="M22" s="230">
        <v>3</v>
      </c>
      <c r="N22" s="230">
        <v>22</v>
      </c>
      <c r="O22" s="230">
        <v>19</v>
      </c>
      <c r="P22" s="230">
        <v>36</v>
      </c>
      <c r="Q22" s="229">
        <v>18.899999999999999</v>
      </c>
      <c r="R22" s="229">
        <v>0.25</v>
      </c>
      <c r="S22" s="229">
        <v>0.10100000000000001</v>
      </c>
      <c r="T22" s="229">
        <v>6.1</v>
      </c>
      <c r="U22" s="229">
        <v>6.7</v>
      </c>
      <c r="V22" s="229">
        <v>0.43</v>
      </c>
      <c r="W22" s="229">
        <v>16.7</v>
      </c>
      <c r="X22" s="229">
        <v>1.02</v>
      </c>
      <c r="Y22" s="229">
        <v>1.44</v>
      </c>
      <c r="Z22" s="229">
        <v>6.3E-2</v>
      </c>
      <c r="AA22" s="229">
        <v>3.46</v>
      </c>
      <c r="AB22" s="229">
        <v>0.38</v>
      </c>
      <c r="AC22" s="229">
        <v>0.08</v>
      </c>
      <c r="AD22" s="229">
        <v>0.11</v>
      </c>
      <c r="AE22" s="229">
        <v>0.62</v>
      </c>
      <c r="AF22" s="229">
        <v>0.25</v>
      </c>
      <c r="AG22" s="229">
        <v>9.1</v>
      </c>
      <c r="AH22" s="229">
        <v>0.09</v>
      </c>
      <c r="AI22" s="229">
        <v>134.69999999999999</v>
      </c>
      <c r="AJ22" s="229">
        <v>665.83</v>
      </c>
      <c r="AK22" s="229">
        <v>1.62</v>
      </c>
      <c r="AL22" s="230">
        <v>1.34</v>
      </c>
      <c r="AM22" s="229">
        <v>667.45</v>
      </c>
      <c r="AN22" s="230">
        <v>1.34</v>
      </c>
      <c r="AO22" s="229">
        <v>0.49</v>
      </c>
      <c r="AP22" s="229">
        <v>4.8999999999999998E-3</v>
      </c>
      <c r="AQ22" s="231">
        <f t="shared" si="0"/>
        <v>476.88749999999999</v>
      </c>
      <c r="AR22" s="230">
        <f t="shared" si="1"/>
        <v>1.3995963408560721</v>
      </c>
      <c r="AS22" s="232">
        <f t="shared" si="2"/>
        <v>1399596.340856072</v>
      </c>
      <c r="AT22" s="230">
        <f t="shared" si="3"/>
        <v>18.754590967471369</v>
      </c>
      <c r="AU22" s="203"/>
      <c r="AV22" s="203">
        <v>-0.42467758176376846</v>
      </c>
      <c r="AW22" s="237">
        <f t="shared" si="4"/>
        <v>-42.467758176376847</v>
      </c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205"/>
      <c r="BN22" s="205"/>
      <c r="BO22" s="205"/>
      <c r="BP22" s="205"/>
      <c r="BQ22" s="205"/>
      <c r="BR22" s="205"/>
      <c r="BS22" s="205"/>
      <c r="BT22" s="205"/>
      <c r="BU22" s="205"/>
      <c r="BV22" s="205"/>
      <c r="BW22" s="205"/>
      <c r="BX22" s="205"/>
      <c r="BY22" s="205"/>
      <c r="BZ22" s="205"/>
      <c r="CA22" s="205"/>
      <c r="CB22" s="205"/>
      <c r="CC22" s="205"/>
      <c r="CD22" s="205"/>
      <c r="CE22" s="205"/>
      <c r="CF22" s="205"/>
      <c r="CG22" s="205"/>
      <c r="CH22" s="205"/>
      <c r="CI22" s="205"/>
      <c r="CJ22" s="205"/>
      <c r="CK22" s="205"/>
      <c r="CL22" s="205"/>
      <c r="CM22" s="205"/>
      <c r="CN22" s="205"/>
      <c r="CO22" s="205"/>
      <c r="CP22" s="205"/>
      <c r="CQ22" s="205"/>
      <c r="CR22" s="205"/>
      <c r="CS22" s="205"/>
      <c r="CT22" s="205"/>
      <c r="CU22" s="205"/>
      <c r="CV22" s="205"/>
      <c r="CW22" s="205"/>
      <c r="CX22" s="205"/>
      <c r="CY22" s="205"/>
      <c r="CZ22" s="205"/>
      <c r="DA22" s="205"/>
      <c r="DB22" s="205"/>
      <c r="DC22" s="205"/>
      <c r="DD22" s="205"/>
      <c r="DE22" s="205"/>
      <c r="DF22" s="205"/>
      <c r="DG22" s="205"/>
      <c r="DH22" s="205"/>
      <c r="DI22" s="205"/>
      <c r="DJ22" s="205"/>
      <c r="DK22" s="205"/>
      <c r="DL22" s="205"/>
      <c r="DM22" s="205"/>
      <c r="DN22" s="205"/>
      <c r="DO22" s="205"/>
      <c r="DP22" s="205"/>
      <c r="DQ22" s="205"/>
      <c r="DR22" s="205"/>
      <c r="DS22" s="205"/>
      <c r="DT22" s="205"/>
      <c r="DU22" s="205"/>
      <c r="DV22" s="205"/>
      <c r="DW22" s="205"/>
      <c r="DX22" s="205"/>
      <c r="DY22" s="205"/>
      <c r="DZ22" s="205"/>
      <c r="EA22" s="205"/>
      <c r="EB22" s="205"/>
      <c r="EC22" s="205"/>
      <c r="ED22" s="205"/>
      <c r="EE22" s="205"/>
      <c r="EF22" s="205"/>
      <c r="EG22" s="205"/>
      <c r="EH22" s="205"/>
      <c r="EI22" s="205"/>
      <c r="EJ22" s="205"/>
      <c r="EK22" s="205"/>
      <c r="EL22" s="205"/>
      <c r="EM22" s="205"/>
      <c r="EN22" s="205"/>
      <c r="EO22" s="205"/>
      <c r="EP22" s="205"/>
      <c r="EQ22" s="205"/>
      <c r="ER22" s="205"/>
      <c r="ES22" s="205"/>
      <c r="ET22" s="205"/>
      <c r="EU22" s="205"/>
      <c r="EV22" s="205"/>
      <c r="EW22" s="205"/>
      <c r="EX22" s="205"/>
      <c r="EY22" s="205"/>
      <c r="EZ22" s="205"/>
      <c r="FA22" s="205"/>
      <c r="FB22" s="205"/>
      <c r="FC22" s="205"/>
      <c r="FD22" s="205"/>
      <c r="FE22" s="205"/>
      <c r="FF22" s="205"/>
      <c r="FG22" s="205"/>
      <c r="FH22" s="205"/>
      <c r="FI22" s="205"/>
      <c r="FJ22" s="205"/>
      <c r="FK22" s="205"/>
      <c r="FL22" s="205"/>
      <c r="FM22" s="205"/>
      <c r="FN22" s="205"/>
      <c r="FO22" s="205"/>
      <c r="FP22" s="205"/>
      <c r="FQ22" s="205"/>
      <c r="FR22" s="205"/>
      <c r="FS22" s="205"/>
      <c r="FT22" s="205"/>
      <c r="FU22" s="205"/>
      <c r="FV22" s="205"/>
      <c r="FW22" s="205"/>
      <c r="FX22" s="205"/>
      <c r="FY22" s="205"/>
      <c r="FZ22" s="205"/>
      <c r="GA22" s="205"/>
      <c r="GB22" s="205"/>
      <c r="GC22" s="205"/>
      <c r="GD22" s="205"/>
      <c r="GE22" s="205"/>
      <c r="GF22" s="205"/>
      <c r="GG22" s="205"/>
      <c r="GH22" s="205"/>
      <c r="GI22" s="205"/>
      <c r="GJ22" s="205"/>
    </row>
    <row r="23" spans="1:192" s="224" customFormat="1" x14ac:dyDescent="0.3">
      <c r="A23" s="224" t="s">
        <v>731</v>
      </c>
      <c r="B23" s="224" t="s">
        <v>678</v>
      </c>
      <c r="C23" s="224" t="s">
        <v>732</v>
      </c>
      <c r="D23" s="224" t="s">
        <v>679</v>
      </c>
      <c r="E23" s="224" t="s">
        <v>128</v>
      </c>
      <c r="F23" s="224" t="s">
        <v>733</v>
      </c>
      <c r="G23" s="224" t="s">
        <v>680</v>
      </c>
      <c r="H23" s="224" t="s">
        <v>18</v>
      </c>
      <c r="I23" s="224">
        <v>0.04</v>
      </c>
      <c r="J23" s="224" t="s">
        <v>339</v>
      </c>
      <c r="K23" s="224">
        <v>5</v>
      </c>
      <c r="L23" s="224">
        <v>1.5</v>
      </c>
      <c r="M23" s="234">
        <v>3</v>
      </c>
      <c r="N23" s="234">
        <v>30</v>
      </c>
      <c r="O23" s="234">
        <v>19</v>
      </c>
      <c r="P23" s="234">
        <v>37</v>
      </c>
      <c r="Q23" s="224">
        <v>14.3</v>
      </c>
      <c r="R23" s="224">
        <v>0.87</v>
      </c>
      <c r="S23" s="224">
        <v>0.10299999999999999</v>
      </c>
      <c r="T23" s="224">
        <v>6.2</v>
      </c>
      <c r="U23" s="224">
        <v>6.7</v>
      </c>
      <c r="V23" s="224">
        <v>0.33</v>
      </c>
      <c r="W23" s="224">
        <v>16.100000000000001</v>
      </c>
      <c r="X23" s="224">
        <v>0.96</v>
      </c>
      <c r="Y23" s="224">
        <v>1.33</v>
      </c>
      <c r="Z23" s="224">
        <v>5.8999999999999997E-2</v>
      </c>
      <c r="AA23" s="224">
        <v>3.92</v>
      </c>
      <c r="AB23" s="224">
        <v>0.45</v>
      </c>
      <c r="AC23" s="224">
        <v>0.08</v>
      </c>
      <c r="AD23" s="224">
        <v>0.11</v>
      </c>
      <c r="AE23" s="224">
        <v>0.61</v>
      </c>
      <c r="AF23" s="224">
        <v>0.42</v>
      </c>
      <c r="AG23" s="224">
        <v>8.8000000000000007</v>
      </c>
      <c r="AH23" s="224">
        <v>0.08</v>
      </c>
      <c r="AI23" s="224">
        <v>148.69999999999999</v>
      </c>
      <c r="AJ23" s="224">
        <v>611.86</v>
      </c>
      <c r="AK23" s="224">
        <v>10.33</v>
      </c>
      <c r="AL23" s="234">
        <v>0.93</v>
      </c>
      <c r="AM23" s="224">
        <v>622.19000000000005</v>
      </c>
      <c r="AN23" s="234">
        <v>0.93</v>
      </c>
      <c r="AO23" s="224">
        <v>0.49</v>
      </c>
      <c r="AP23" s="224">
        <v>4.8999999999999998E-3</v>
      </c>
      <c r="AQ23" s="226">
        <f t="shared" si="0"/>
        <v>476.88749999999999</v>
      </c>
      <c r="AR23" s="234">
        <f t="shared" si="1"/>
        <v>1.3046892610940737</v>
      </c>
      <c r="AS23" s="235">
        <f t="shared" si="2"/>
        <v>1304689.2610940738</v>
      </c>
      <c r="AT23" s="234">
        <f t="shared" si="3"/>
        <v>12.133610128174885</v>
      </c>
      <c r="AU23" s="203"/>
      <c r="AV23" s="203">
        <v>5.8672125032910506E-2</v>
      </c>
      <c r="AW23" s="237">
        <f t="shared" si="4"/>
        <v>5.8672125032910509</v>
      </c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205"/>
      <c r="BN23" s="205"/>
      <c r="BO23" s="205"/>
      <c r="BP23" s="205"/>
      <c r="BQ23" s="205"/>
      <c r="BR23" s="205"/>
      <c r="BS23" s="205"/>
      <c r="BT23" s="205"/>
      <c r="BU23" s="205"/>
      <c r="BV23" s="205"/>
      <c r="BW23" s="205"/>
      <c r="BX23" s="205"/>
      <c r="BY23" s="205"/>
      <c r="BZ23" s="205"/>
      <c r="CA23" s="205"/>
      <c r="CB23" s="205"/>
      <c r="CC23" s="205"/>
      <c r="CD23" s="205"/>
      <c r="CE23" s="205"/>
      <c r="CF23" s="205"/>
      <c r="CG23" s="205"/>
      <c r="CH23" s="205"/>
      <c r="CI23" s="205"/>
      <c r="CJ23" s="205"/>
      <c r="CK23" s="205"/>
      <c r="CL23" s="205"/>
      <c r="CM23" s="205"/>
      <c r="CN23" s="205"/>
      <c r="CO23" s="205"/>
      <c r="CP23" s="205"/>
      <c r="CQ23" s="205"/>
      <c r="CR23" s="205"/>
      <c r="CS23" s="205"/>
      <c r="CT23" s="205"/>
      <c r="CU23" s="205"/>
      <c r="CV23" s="205"/>
      <c r="CW23" s="205"/>
      <c r="CX23" s="205"/>
      <c r="CY23" s="205"/>
      <c r="CZ23" s="205"/>
      <c r="DA23" s="205"/>
      <c r="DB23" s="205"/>
      <c r="DC23" s="205"/>
      <c r="DD23" s="205"/>
      <c r="DE23" s="205"/>
      <c r="DF23" s="205"/>
      <c r="DG23" s="205"/>
      <c r="DH23" s="205"/>
      <c r="DI23" s="205"/>
      <c r="DJ23" s="205"/>
      <c r="DK23" s="205"/>
      <c r="DL23" s="205"/>
      <c r="DM23" s="205"/>
      <c r="DN23" s="205"/>
      <c r="DO23" s="205"/>
      <c r="DP23" s="205"/>
      <c r="DQ23" s="205"/>
      <c r="DR23" s="205"/>
      <c r="DS23" s="205"/>
      <c r="DT23" s="205"/>
      <c r="DU23" s="205"/>
      <c r="DV23" s="205"/>
      <c r="DW23" s="205"/>
      <c r="DX23" s="205"/>
      <c r="DY23" s="205"/>
      <c r="DZ23" s="205"/>
      <c r="EA23" s="205"/>
      <c r="EB23" s="205"/>
      <c r="EC23" s="205"/>
      <c r="ED23" s="205"/>
      <c r="EE23" s="205"/>
      <c r="EF23" s="205"/>
      <c r="EG23" s="205"/>
      <c r="EH23" s="205"/>
      <c r="EI23" s="205"/>
      <c r="EJ23" s="205"/>
      <c r="EK23" s="205"/>
      <c r="EL23" s="205"/>
      <c r="EM23" s="205"/>
      <c r="EN23" s="205"/>
      <c r="EO23" s="205"/>
      <c r="EP23" s="205"/>
      <c r="EQ23" s="205"/>
      <c r="ER23" s="205"/>
      <c r="ES23" s="205"/>
      <c r="ET23" s="205"/>
      <c r="EU23" s="205"/>
      <c r="EV23" s="205"/>
      <c r="EW23" s="205"/>
      <c r="EX23" s="205"/>
      <c r="EY23" s="205"/>
      <c r="EZ23" s="205"/>
      <c r="FA23" s="205"/>
      <c r="FB23" s="205"/>
      <c r="FC23" s="205"/>
      <c r="FD23" s="205"/>
      <c r="FE23" s="205"/>
      <c r="FF23" s="205"/>
      <c r="FG23" s="205"/>
      <c r="FH23" s="205"/>
      <c r="FI23" s="205"/>
      <c r="FJ23" s="205"/>
      <c r="FK23" s="205"/>
      <c r="FL23" s="205"/>
      <c r="FM23" s="205"/>
      <c r="FN23" s="205"/>
      <c r="FO23" s="205"/>
      <c r="FP23" s="205"/>
      <c r="FQ23" s="205"/>
      <c r="FR23" s="205"/>
      <c r="FS23" s="205"/>
      <c r="FT23" s="205"/>
      <c r="FU23" s="205"/>
      <c r="FV23" s="205"/>
      <c r="FW23" s="205"/>
      <c r="FX23" s="205"/>
      <c r="FY23" s="205"/>
      <c r="FZ23" s="205"/>
      <c r="GA23" s="205"/>
      <c r="GB23" s="205"/>
      <c r="GC23" s="205"/>
      <c r="GD23" s="205"/>
      <c r="GE23" s="205"/>
      <c r="GF23" s="205"/>
      <c r="GG23" s="205"/>
      <c r="GH23" s="205"/>
      <c r="GI23" s="205"/>
      <c r="GJ23" s="205"/>
    </row>
    <row r="24" spans="1:192" s="205" customFormat="1" x14ac:dyDescent="0.3">
      <c r="A24" s="205" t="s">
        <v>734</v>
      </c>
      <c r="B24" s="205" t="s">
        <v>678</v>
      </c>
      <c r="C24" s="205" t="s">
        <v>735</v>
      </c>
      <c r="D24" s="205" t="s">
        <v>681</v>
      </c>
      <c r="E24" s="205" t="s">
        <v>128</v>
      </c>
      <c r="F24" s="205" t="s">
        <v>736</v>
      </c>
      <c r="G24" s="205" t="s">
        <v>680</v>
      </c>
      <c r="H24" s="205" t="s">
        <v>18</v>
      </c>
      <c r="I24" s="205">
        <v>1.9E-2</v>
      </c>
      <c r="J24" s="205" t="s">
        <v>339</v>
      </c>
      <c r="K24" s="205">
        <v>5</v>
      </c>
      <c r="L24" s="205">
        <v>1</v>
      </c>
      <c r="M24" s="225">
        <v>2</v>
      </c>
      <c r="N24" s="225">
        <v>16</v>
      </c>
      <c r="O24" s="225">
        <v>14</v>
      </c>
      <c r="P24" s="225">
        <v>37</v>
      </c>
      <c r="Q24" s="205">
        <v>11.2</v>
      </c>
      <c r="R24" s="205">
        <v>0.52</v>
      </c>
      <c r="S24" s="205">
        <v>6.5000000000000002E-2</v>
      </c>
      <c r="T24" s="205">
        <v>6.1</v>
      </c>
      <c r="U24" s="205">
        <v>6.8</v>
      </c>
      <c r="V24" s="205">
        <v>0.3</v>
      </c>
      <c r="W24" s="205">
        <v>11.4</v>
      </c>
      <c r="X24" s="205">
        <v>0.62</v>
      </c>
      <c r="Y24" s="205">
        <v>0.77</v>
      </c>
      <c r="Z24" s="205">
        <v>4.4999999999999998E-2</v>
      </c>
      <c r="AA24" s="205">
        <v>2.62</v>
      </c>
      <c r="AB24" s="205">
        <v>0.25</v>
      </c>
      <c r="AC24" s="205">
        <v>0.09</v>
      </c>
      <c r="AD24" s="205">
        <v>0.08</v>
      </c>
      <c r="AE24" s="205">
        <v>0.4</v>
      </c>
      <c r="AF24" s="205">
        <v>0.22</v>
      </c>
      <c r="AG24" s="205">
        <v>10</v>
      </c>
      <c r="AH24" s="205">
        <v>0.06</v>
      </c>
      <c r="AI24" s="205">
        <v>99.1</v>
      </c>
      <c r="AJ24" s="205">
        <v>629.24</v>
      </c>
      <c r="AK24" s="205">
        <v>5.51</v>
      </c>
      <c r="AL24" s="225">
        <v>0.74</v>
      </c>
      <c r="AM24" s="205">
        <v>634.75</v>
      </c>
      <c r="AN24" s="225">
        <v>0.74</v>
      </c>
      <c r="AO24" s="205">
        <v>0.49</v>
      </c>
      <c r="AP24" s="205">
        <v>4.8999999999999998E-3</v>
      </c>
      <c r="AQ24" s="228">
        <f t="shared" si="0"/>
        <v>476.88749999999999</v>
      </c>
      <c r="AR24" s="225">
        <f t="shared" si="1"/>
        <v>1.3310267096537443</v>
      </c>
      <c r="AS24" s="227">
        <f t="shared" si="2"/>
        <v>1331026.7096537442</v>
      </c>
      <c r="AT24" s="225">
        <f t="shared" si="3"/>
        <v>9.8495976514377084</v>
      </c>
      <c r="AU24" s="203"/>
      <c r="AV24" s="203">
        <v>7.9284929615217103E-2</v>
      </c>
      <c r="AW24" s="237">
        <f t="shared" si="4"/>
        <v>7.9284929615217106</v>
      </c>
    </row>
    <row r="25" spans="1:192" s="205" customFormat="1" x14ac:dyDescent="0.3">
      <c r="A25" s="205" t="s">
        <v>737</v>
      </c>
      <c r="B25" s="205" t="s">
        <v>678</v>
      </c>
      <c r="C25" s="205" t="s">
        <v>476</v>
      </c>
      <c r="D25" s="205" t="s">
        <v>682</v>
      </c>
      <c r="E25" s="205" t="s">
        <v>128</v>
      </c>
      <c r="F25" s="205" t="s">
        <v>738</v>
      </c>
      <c r="G25" s="205" t="s">
        <v>680</v>
      </c>
      <c r="H25" s="205" t="s">
        <v>18</v>
      </c>
      <c r="I25" s="205">
        <v>1.2E-2</v>
      </c>
      <c r="J25" s="205" t="s">
        <v>339</v>
      </c>
      <c r="K25" s="205">
        <v>5</v>
      </c>
      <c r="L25" s="205">
        <v>1</v>
      </c>
      <c r="M25" s="225">
        <v>2</v>
      </c>
      <c r="N25" s="225">
        <v>10</v>
      </c>
      <c r="O25" s="225">
        <v>15</v>
      </c>
      <c r="P25" s="225">
        <v>45</v>
      </c>
      <c r="Q25" s="205">
        <v>10.9</v>
      </c>
      <c r="R25" s="205">
        <v>0.69</v>
      </c>
      <c r="S25" s="205">
        <v>6.5000000000000002E-2</v>
      </c>
      <c r="T25" s="205">
        <v>6.4</v>
      </c>
      <c r="U25" s="205">
        <v>7.1</v>
      </c>
      <c r="V25" s="205">
        <v>0.34</v>
      </c>
      <c r="W25" s="205">
        <v>4.4000000000000004</v>
      </c>
      <c r="X25" s="205">
        <v>0.91</v>
      </c>
      <c r="Y25" s="205">
        <v>1.02</v>
      </c>
      <c r="Z25" s="205">
        <v>4.5999999999999999E-2</v>
      </c>
      <c r="AA25" s="205">
        <v>2.4</v>
      </c>
      <c r="AB25" s="205">
        <v>0.25</v>
      </c>
      <c r="AC25" s="205">
        <v>0.11</v>
      </c>
      <c r="AD25" s="205">
        <v>0.03</v>
      </c>
      <c r="AE25" s="205">
        <v>0.39</v>
      </c>
      <c r="AF25" s="205">
        <v>0.2</v>
      </c>
      <c r="AG25" s="205">
        <v>5.8</v>
      </c>
      <c r="AH25" s="205">
        <v>0.05</v>
      </c>
      <c r="AI25" s="205">
        <v>94.6</v>
      </c>
      <c r="AJ25" s="205">
        <v>688.94</v>
      </c>
      <c r="AK25" s="205">
        <v>2.44</v>
      </c>
      <c r="AL25" s="225">
        <v>0.87</v>
      </c>
      <c r="AM25" s="205">
        <v>691.38</v>
      </c>
      <c r="AN25" s="225">
        <v>0.86</v>
      </c>
      <c r="AO25" s="205">
        <v>0.49</v>
      </c>
      <c r="AP25" s="205">
        <v>4.8999999999999998E-3</v>
      </c>
      <c r="AQ25" s="228">
        <f t="shared" si="0"/>
        <v>476.88749999999999</v>
      </c>
      <c r="AR25" s="225">
        <f t="shared" si="1"/>
        <v>1.4497758905402218</v>
      </c>
      <c r="AS25" s="227">
        <f t="shared" si="2"/>
        <v>1449775.8905402219</v>
      </c>
      <c r="AT25" s="225">
        <f t="shared" si="3"/>
        <v>12.613050247699929</v>
      </c>
      <c r="AU25" s="203"/>
      <c r="AV25" s="203">
        <v>2.7514990686658268E-2</v>
      </c>
      <c r="AW25" s="237">
        <f t="shared" si="4"/>
        <v>2.7514990686658267</v>
      </c>
    </row>
    <row r="26" spans="1:192" s="229" customFormat="1" x14ac:dyDescent="0.3">
      <c r="A26" s="229" t="s">
        <v>739</v>
      </c>
      <c r="B26" s="229" t="s">
        <v>678</v>
      </c>
      <c r="C26" s="229" t="s">
        <v>507</v>
      </c>
      <c r="D26" s="229" t="s">
        <v>683</v>
      </c>
      <c r="E26" s="229" t="s">
        <v>128</v>
      </c>
      <c r="F26" s="229" t="s">
        <v>740</v>
      </c>
      <c r="G26" s="229" t="s">
        <v>680</v>
      </c>
      <c r="H26" s="229" t="s">
        <v>18</v>
      </c>
      <c r="I26" s="229">
        <v>1.0999999999999999E-2</v>
      </c>
      <c r="J26" s="229" t="s">
        <v>339</v>
      </c>
      <c r="K26" s="229">
        <v>5</v>
      </c>
      <c r="L26" s="229">
        <v>1.5</v>
      </c>
      <c r="M26" s="230">
        <v>2</v>
      </c>
      <c r="N26" s="230">
        <v>19</v>
      </c>
      <c r="O26" s="230">
        <v>16</v>
      </c>
      <c r="P26" s="230">
        <v>46</v>
      </c>
      <c r="Q26" s="229">
        <v>11.5</v>
      </c>
      <c r="R26" s="229">
        <v>0.21</v>
      </c>
      <c r="S26" s="229">
        <v>9.7000000000000003E-2</v>
      </c>
      <c r="T26" s="229">
        <v>6</v>
      </c>
      <c r="U26" s="229">
        <v>6.6</v>
      </c>
      <c r="V26" s="229">
        <v>0.41</v>
      </c>
      <c r="W26" s="229">
        <v>12.8</v>
      </c>
      <c r="X26" s="229">
        <v>0.56000000000000005</v>
      </c>
      <c r="Y26" s="229">
        <v>0.98</v>
      </c>
      <c r="Z26" s="229">
        <v>5.1999999999999998E-2</v>
      </c>
      <c r="AA26" s="229">
        <v>2.5</v>
      </c>
      <c r="AB26" s="229">
        <v>0.21</v>
      </c>
      <c r="AC26" s="229">
        <v>0.13</v>
      </c>
      <c r="AD26" s="229">
        <v>0.15</v>
      </c>
      <c r="AE26" s="229">
        <v>0.6</v>
      </c>
      <c r="AF26" s="229">
        <v>0.18</v>
      </c>
      <c r="AG26" s="229">
        <v>9.1999999999999993</v>
      </c>
      <c r="AH26" s="229">
        <v>0.06</v>
      </c>
      <c r="AI26" s="229">
        <v>91</v>
      </c>
      <c r="AJ26" s="229">
        <v>675.08</v>
      </c>
      <c r="AK26" s="229">
        <v>1.88</v>
      </c>
      <c r="AL26" s="230">
        <v>0.93</v>
      </c>
      <c r="AM26" s="229">
        <v>676.96</v>
      </c>
      <c r="AN26" s="230">
        <v>0.93</v>
      </c>
      <c r="AO26" s="229">
        <v>0.49</v>
      </c>
      <c r="AP26" s="229">
        <v>4.8999999999999998E-3</v>
      </c>
      <c r="AQ26" s="231">
        <f t="shared" si="0"/>
        <v>476.88749999999999</v>
      </c>
      <c r="AR26" s="230">
        <f t="shared" si="1"/>
        <v>1.4195381510314278</v>
      </c>
      <c r="AS26" s="232">
        <f t="shared" si="2"/>
        <v>1419538.1510314278</v>
      </c>
      <c r="AT26" s="230">
        <f t="shared" si="3"/>
        <v>13.20170480459228</v>
      </c>
      <c r="AU26" s="203"/>
      <c r="AV26" s="203">
        <v>-8.0103124179939145E-2</v>
      </c>
      <c r="AW26" s="237">
        <f t="shared" si="4"/>
        <v>-8.010312417993914</v>
      </c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205"/>
      <c r="BN26" s="205"/>
      <c r="BO26" s="205"/>
      <c r="BP26" s="205"/>
      <c r="BQ26" s="205"/>
      <c r="BR26" s="205"/>
      <c r="BS26" s="205"/>
      <c r="BT26" s="205"/>
      <c r="BU26" s="205"/>
      <c r="BV26" s="205"/>
      <c r="BW26" s="205"/>
      <c r="BX26" s="205"/>
      <c r="BY26" s="205"/>
      <c r="BZ26" s="205"/>
      <c r="CA26" s="205"/>
      <c r="CB26" s="205"/>
      <c r="CC26" s="205"/>
      <c r="CD26" s="205"/>
      <c r="CE26" s="205"/>
      <c r="CF26" s="205"/>
      <c r="CG26" s="205"/>
      <c r="CH26" s="205"/>
      <c r="CI26" s="205"/>
      <c r="CJ26" s="205"/>
      <c r="CK26" s="205"/>
      <c r="CL26" s="205"/>
      <c r="CM26" s="205"/>
      <c r="CN26" s="205"/>
      <c r="CO26" s="205"/>
      <c r="CP26" s="205"/>
      <c r="CQ26" s="205"/>
      <c r="CR26" s="205"/>
      <c r="CS26" s="205"/>
      <c r="CT26" s="205"/>
      <c r="CU26" s="205"/>
      <c r="CV26" s="205"/>
      <c r="CW26" s="205"/>
      <c r="CX26" s="205"/>
      <c r="CY26" s="205"/>
      <c r="CZ26" s="205"/>
      <c r="DA26" s="205"/>
      <c r="DB26" s="205"/>
      <c r="DC26" s="205"/>
      <c r="DD26" s="205"/>
      <c r="DE26" s="205"/>
      <c r="DF26" s="205"/>
      <c r="DG26" s="205"/>
      <c r="DH26" s="205"/>
      <c r="DI26" s="205"/>
      <c r="DJ26" s="205"/>
      <c r="DK26" s="205"/>
      <c r="DL26" s="205"/>
      <c r="DM26" s="205"/>
      <c r="DN26" s="205"/>
      <c r="DO26" s="205"/>
      <c r="DP26" s="205"/>
      <c r="DQ26" s="205"/>
      <c r="DR26" s="205"/>
      <c r="DS26" s="205"/>
      <c r="DT26" s="205"/>
      <c r="DU26" s="205"/>
      <c r="DV26" s="205"/>
      <c r="DW26" s="205"/>
      <c r="DX26" s="205"/>
      <c r="DY26" s="205"/>
      <c r="DZ26" s="205"/>
      <c r="EA26" s="205"/>
      <c r="EB26" s="205"/>
      <c r="EC26" s="205"/>
      <c r="ED26" s="205"/>
      <c r="EE26" s="205"/>
      <c r="EF26" s="205"/>
      <c r="EG26" s="205"/>
      <c r="EH26" s="205"/>
      <c r="EI26" s="205"/>
      <c r="EJ26" s="205"/>
      <c r="EK26" s="205"/>
      <c r="EL26" s="205"/>
      <c r="EM26" s="205"/>
      <c r="EN26" s="205"/>
      <c r="EO26" s="205"/>
      <c r="EP26" s="205"/>
      <c r="EQ26" s="205"/>
      <c r="ER26" s="205"/>
      <c r="ES26" s="205"/>
      <c r="ET26" s="205"/>
      <c r="EU26" s="205"/>
      <c r="EV26" s="205"/>
      <c r="EW26" s="205"/>
      <c r="EX26" s="205"/>
      <c r="EY26" s="205"/>
      <c r="EZ26" s="205"/>
      <c r="FA26" s="205"/>
      <c r="FB26" s="205"/>
      <c r="FC26" s="205"/>
      <c r="FD26" s="205"/>
      <c r="FE26" s="205"/>
      <c r="FF26" s="205"/>
      <c r="FG26" s="205"/>
      <c r="FH26" s="205"/>
      <c r="FI26" s="205"/>
      <c r="FJ26" s="205"/>
      <c r="FK26" s="205"/>
      <c r="FL26" s="205"/>
      <c r="FM26" s="205"/>
      <c r="FN26" s="205"/>
      <c r="FO26" s="205"/>
      <c r="FP26" s="205"/>
      <c r="FQ26" s="205"/>
      <c r="FR26" s="205"/>
      <c r="FS26" s="205"/>
      <c r="FT26" s="205"/>
      <c r="FU26" s="205"/>
      <c r="FV26" s="205"/>
      <c r="FW26" s="205"/>
      <c r="FX26" s="205"/>
      <c r="FY26" s="205"/>
      <c r="FZ26" s="205"/>
      <c r="GA26" s="205"/>
      <c r="GB26" s="205"/>
      <c r="GC26" s="205"/>
      <c r="GD26" s="205"/>
      <c r="GE26" s="205"/>
      <c r="GF26" s="205"/>
      <c r="GG26" s="205"/>
      <c r="GH26" s="205"/>
      <c r="GI26" s="205"/>
      <c r="GJ26" s="205"/>
    </row>
    <row r="28" spans="1:192" ht="15" thickBot="1" x14ac:dyDescent="0.35">
      <c r="A28" s="465" t="s">
        <v>741</v>
      </c>
      <c r="B28" s="465"/>
      <c r="C28" s="465"/>
      <c r="D28" s="465"/>
    </row>
    <row r="29" spans="1:192" x14ac:dyDescent="0.3">
      <c r="A29" s="465" t="s">
        <v>742</v>
      </c>
      <c r="B29" s="465"/>
      <c r="C29" s="465"/>
      <c r="D29" s="465"/>
      <c r="J29" s="450" t="s">
        <v>359</v>
      </c>
      <c r="K29" s="203" t="s">
        <v>121</v>
      </c>
      <c r="L29" s="234">
        <f>STDEV(L3:L10)/SQRT(8)</f>
        <v>6.25E-2</v>
      </c>
      <c r="M29" s="234">
        <f t="shared" ref="M29:AT29" si="5">STDEV(M3:M10)/SQRT(8)</f>
        <v>1.0858677200088149</v>
      </c>
      <c r="N29" s="234">
        <f t="shared" si="5"/>
        <v>2.166609431478463</v>
      </c>
      <c r="O29" s="234">
        <f t="shared" si="5"/>
        <v>1.1170352980738152</v>
      </c>
      <c r="P29" s="234">
        <f t="shared" si="5"/>
        <v>6.4256027675494582</v>
      </c>
      <c r="Q29" s="234">
        <f t="shared" si="5"/>
        <v>2.5439660754139664</v>
      </c>
      <c r="R29" s="234">
        <f t="shared" si="5"/>
        <v>6.7843043648030399E-2</v>
      </c>
      <c r="S29" s="234">
        <f t="shared" si="5"/>
        <v>1.1492136286547041E-2</v>
      </c>
      <c r="T29" s="234">
        <f t="shared" si="5"/>
        <v>0.17803490829449303</v>
      </c>
      <c r="U29" s="234">
        <f t="shared" si="5"/>
        <v>0.14267845968170126</v>
      </c>
      <c r="V29" s="234">
        <f t="shared" si="5"/>
        <v>2.2315713554098345E-2</v>
      </c>
      <c r="W29" s="234">
        <f t="shared" si="5"/>
        <v>2.4207390769290753</v>
      </c>
      <c r="X29" s="234">
        <f t="shared" si="5"/>
        <v>0.18791858039359169</v>
      </c>
      <c r="Y29" s="234">
        <f t="shared" si="5"/>
        <v>7.2811829396053657E-2</v>
      </c>
      <c r="Z29" s="234">
        <f t="shared" si="5"/>
        <v>3.1844348007142656E-3</v>
      </c>
      <c r="AA29" s="234">
        <f t="shared" si="5"/>
        <v>0.2285904009983166</v>
      </c>
      <c r="AB29" s="234">
        <f t="shared" si="5"/>
        <v>1.5206906325745558E-2</v>
      </c>
      <c r="AC29" s="234">
        <f t="shared" si="5"/>
        <v>1.1867949034509469E-2</v>
      </c>
      <c r="AD29" s="234">
        <f t="shared" si="5"/>
        <v>2.7058138464108306E-2</v>
      </c>
      <c r="AE29" s="234">
        <f t="shared" si="5"/>
        <v>8.8477953266820716E-2</v>
      </c>
      <c r="AF29" s="234">
        <f t="shared" si="5"/>
        <v>1.0763280832799815E-2</v>
      </c>
      <c r="AG29" s="234">
        <f t="shared" si="5"/>
        <v>0.97411819098095076</v>
      </c>
      <c r="AH29" s="234">
        <f t="shared" si="5"/>
        <v>4.4067723854475339E-3</v>
      </c>
      <c r="AI29" s="234">
        <f t="shared" si="5"/>
        <v>5.0314346683057378</v>
      </c>
      <c r="AJ29" s="234">
        <f t="shared" si="5"/>
        <v>14.549636156165064</v>
      </c>
      <c r="AK29" s="234">
        <f t="shared" si="5"/>
        <v>4.3718596892920916</v>
      </c>
      <c r="AL29" s="234">
        <f t="shared" si="5"/>
        <v>5.0035701539715073E-2</v>
      </c>
      <c r="AM29" s="234">
        <f t="shared" si="5"/>
        <v>13.600073496387544</v>
      </c>
      <c r="AN29" s="234">
        <f t="shared" si="5"/>
        <v>4.9488454642038923E-2</v>
      </c>
      <c r="AO29" s="234">
        <f t="shared" si="5"/>
        <v>4.1962486042515756E-17</v>
      </c>
      <c r="AP29" s="234">
        <f t="shared" si="5"/>
        <v>3.2783192220715434E-19</v>
      </c>
      <c r="AQ29" s="234">
        <f t="shared" si="5"/>
        <v>2.1484792853768067E-14</v>
      </c>
      <c r="AR29" s="234">
        <f t="shared" si="5"/>
        <v>2.851841051901664E-2</v>
      </c>
      <c r="AS29" s="234">
        <f t="shared" si="5"/>
        <v>28518.41051901663</v>
      </c>
      <c r="AT29" s="234">
        <f t="shared" si="5"/>
        <v>0.82351143211910249</v>
      </c>
    </row>
    <row r="30" spans="1:192" x14ac:dyDescent="0.3">
      <c r="A30" s="465" t="s">
        <v>743</v>
      </c>
      <c r="B30" s="465"/>
      <c r="C30" s="465"/>
      <c r="D30" s="465"/>
      <c r="J30" s="451"/>
      <c r="K30" s="203" t="s">
        <v>125</v>
      </c>
      <c r="L30" s="234">
        <f>STDEV(L11:L14)/SQRT(4)</f>
        <v>0.23935677693908453</v>
      </c>
      <c r="M30" s="234">
        <f t="shared" ref="M30:AS30" si="6">STDEV(M11:M14)/SQRT(4)</f>
        <v>0.25</v>
      </c>
      <c r="N30" s="234">
        <f t="shared" si="6"/>
        <v>1.9311050377094112</v>
      </c>
      <c r="O30" s="234">
        <f t="shared" si="6"/>
        <v>1.0307764064044151</v>
      </c>
      <c r="P30" s="234">
        <f t="shared" si="6"/>
        <v>4.349329450233296</v>
      </c>
      <c r="Q30" s="234">
        <f t="shared" si="6"/>
        <v>1.0965856099730635</v>
      </c>
      <c r="R30" s="234">
        <f t="shared" si="6"/>
        <v>0.14086045103813449</v>
      </c>
      <c r="S30" s="234">
        <f t="shared" si="6"/>
        <v>7.1341315752748314E-3</v>
      </c>
      <c r="T30" s="234">
        <f t="shared" si="6"/>
        <v>0.13149778198382911</v>
      </c>
      <c r="U30" s="234">
        <f t="shared" si="6"/>
        <v>6.4549722436790274E-2</v>
      </c>
      <c r="V30" s="234">
        <f t="shared" si="6"/>
        <v>7.4999999999999902E-3</v>
      </c>
      <c r="W30" s="234">
        <f t="shared" si="6"/>
        <v>1.3677079366589928</v>
      </c>
      <c r="X30" s="234">
        <f t="shared" si="6"/>
        <v>0.1354237177651437</v>
      </c>
      <c r="Y30" s="234">
        <f t="shared" si="6"/>
        <v>0.11636866703140804</v>
      </c>
      <c r="Z30" s="234">
        <f t="shared" si="6"/>
        <v>6.7019897542943642E-3</v>
      </c>
      <c r="AA30" s="234">
        <f t="shared" si="6"/>
        <v>0.36668276479812834</v>
      </c>
      <c r="AB30" s="234">
        <f t="shared" si="6"/>
        <v>3.2499999999999918E-2</v>
      </c>
      <c r="AC30" s="234">
        <f t="shared" si="6"/>
        <v>1.2583057392117935E-2</v>
      </c>
      <c r="AD30" s="234">
        <f t="shared" si="6"/>
        <v>1.0307764064044152E-2</v>
      </c>
      <c r="AE30" s="234">
        <f t="shared" si="6"/>
        <v>8.2563107176672285E-2</v>
      </c>
      <c r="AF30" s="234">
        <f t="shared" si="6"/>
        <v>2.8867513459481301E-2</v>
      </c>
      <c r="AG30" s="234">
        <f t="shared" si="6"/>
        <v>1.4358505028959911</v>
      </c>
      <c r="AH30" s="234">
        <f t="shared" si="6"/>
        <v>1.1086778913041728E-2</v>
      </c>
      <c r="AI30" s="234">
        <f t="shared" si="6"/>
        <v>8.8877256183270763</v>
      </c>
      <c r="AJ30" s="234">
        <f t="shared" si="6"/>
        <v>19.702296185977918</v>
      </c>
      <c r="AK30" s="234">
        <f t="shared" si="6"/>
        <v>6.3305586575488473</v>
      </c>
      <c r="AL30" s="234">
        <f>STDEV(AL11:AL14)/SQRT(4)</f>
        <v>0.10916348595875228</v>
      </c>
      <c r="AM30" s="234">
        <f t="shared" si="6"/>
        <v>19.926661108090006</v>
      </c>
      <c r="AN30" s="234">
        <f t="shared" si="6"/>
        <v>0.10916348595875228</v>
      </c>
      <c r="AO30" s="234">
        <f t="shared" si="6"/>
        <v>0</v>
      </c>
      <c r="AP30" s="234">
        <f>STDEV(AP11:AP14)/SQRT(4)</f>
        <v>0</v>
      </c>
      <c r="AQ30" s="234">
        <f t="shared" si="6"/>
        <v>0</v>
      </c>
      <c r="AR30" s="234">
        <f t="shared" si="6"/>
        <v>4.178482578824147E-2</v>
      </c>
      <c r="AS30" s="234">
        <f t="shared" si="6"/>
        <v>41784.825788241476</v>
      </c>
      <c r="AT30" s="234">
        <f>STDEV(AT11:AT14)/SQRT(4)</f>
        <v>1.6700986199431367</v>
      </c>
    </row>
    <row r="31" spans="1:192" x14ac:dyDescent="0.3">
      <c r="J31" s="451"/>
      <c r="K31" s="203" t="s">
        <v>126</v>
      </c>
      <c r="L31" s="234">
        <f>STDEV(L15:L18)/SQRT(4)</f>
        <v>0.125</v>
      </c>
      <c r="M31" s="234">
        <f t="shared" ref="M31:AT31" si="7">STDEV(M15:M18)/SQRT(4)</f>
        <v>0.28867513459481287</v>
      </c>
      <c r="N31" s="234">
        <f t="shared" si="7"/>
        <v>3.378855822118882</v>
      </c>
      <c r="O31" s="234">
        <f t="shared" si="7"/>
        <v>3.378855822118882</v>
      </c>
      <c r="P31" s="234">
        <f t="shared" si="7"/>
        <v>4.1104541517128412</v>
      </c>
      <c r="Q31" s="234">
        <f t="shared" si="7"/>
        <v>4.5096193483116354</v>
      </c>
      <c r="R31" s="234">
        <f t="shared" si="7"/>
        <v>0.10028085560065821</v>
      </c>
      <c r="S31" s="234">
        <f t="shared" si="7"/>
        <v>1.3450526631573428E-2</v>
      </c>
      <c r="T31" s="234">
        <f t="shared" si="7"/>
        <v>9.128709291752761E-2</v>
      </c>
      <c r="U31" s="234">
        <f t="shared" si="7"/>
        <v>0</v>
      </c>
      <c r="V31" s="234">
        <f t="shared" si="7"/>
        <v>2.1360009363293842E-2</v>
      </c>
      <c r="W31" s="234">
        <f t="shared" si="7"/>
        <v>2.1293093559493266</v>
      </c>
      <c r="X31" s="234">
        <f t="shared" si="7"/>
        <v>0.16675830813885492</v>
      </c>
      <c r="Y31" s="234">
        <f t="shared" si="7"/>
        <v>2.926174977679909E-2</v>
      </c>
      <c r="Z31" s="234">
        <f t="shared" si="7"/>
        <v>2.0564937798755109E-3</v>
      </c>
      <c r="AA31" s="234">
        <f t="shared" si="7"/>
        <v>0.36626493143624833</v>
      </c>
      <c r="AB31" s="234">
        <f t="shared" si="7"/>
        <v>5.0497524691810354E-2</v>
      </c>
      <c r="AC31" s="234">
        <f t="shared" si="7"/>
        <v>8.6602540378443935E-3</v>
      </c>
      <c r="AD31" s="234">
        <f t="shared" si="7"/>
        <v>2.0564937798755095E-2</v>
      </c>
      <c r="AE31" s="234">
        <f t="shared" si="7"/>
        <v>7.7392398420861305E-2</v>
      </c>
      <c r="AF31" s="234">
        <f t="shared" si="7"/>
        <v>2.0155644370746469E-2</v>
      </c>
      <c r="AG31" s="234">
        <f t="shared" si="7"/>
        <v>0.66206746886803958</v>
      </c>
      <c r="AH31" s="234">
        <f t="shared" si="7"/>
        <v>9.1287092917527561E-3</v>
      </c>
      <c r="AI31" s="234">
        <f t="shared" si="7"/>
        <v>16.125859150238551</v>
      </c>
      <c r="AJ31" s="234">
        <f t="shared" si="7"/>
        <v>38.779648308315892</v>
      </c>
      <c r="AK31" s="234">
        <f t="shared" si="7"/>
        <v>24.904390007921627</v>
      </c>
      <c r="AL31" s="234">
        <f t="shared" si="7"/>
        <v>9.9697459011417994E-2</v>
      </c>
      <c r="AM31" s="234">
        <f t="shared" si="7"/>
        <v>31.323141704656631</v>
      </c>
      <c r="AN31" s="234">
        <f t="shared" si="7"/>
        <v>0.10185774393731675</v>
      </c>
      <c r="AO31" s="234">
        <f t="shared" si="7"/>
        <v>0</v>
      </c>
      <c r="AP31" s="234">
        <f t="shared" si="7"/>
        <v>0</v>
      </c>
      <c r="AQ31" s="234">
        <f t="shared" si="7"/>
        <v>0</v>
      </c>
      <c r="AR31" s="234">
        <f t="shared" si="7"/>
        <v>6.568245488643891E-2</v>
      </c>
      <c r="AS31" s="234">
        <f t="shared" si="7"/>
        <v>65682.454886438907</v>
      </c>
      <c r="AT31" s="234">
        <f t="shared" si="7"/>
        <v>1.5277665989783393</v>
      </c>
    </row>
    <row r="32" spans="1:192" x14ac:dyDescent="0.3">
      <c r="J32" s="451"/>
      <c r="K32" s="203" t="s">
        <v>127</v>
      </c>
      <c r="L32" s="234">
        <f>STDEV(L19:L22)/SQRT(4)</f>
        <v>0.125</v>
      </c>
      <c r="M32" s="234">
        <f t="shared" ref="M32:AS32" si="8">STDEV(M19:M22)/SQRT(4)</f>
        <v>0.47871355387816905</v>
      </c>
      <c r="N32" s="234">
        <f t="shared" si="8"/>
        <v>2.7233557730613653</v>
      </c>
      <c r="O32" s="234">
        <f t="shared" si="8"/>
        <v>2.056493779875511</v>
      </c>
      <c r="P32" s="234">
        <f t="shared" si="8"/>
        <v>3.6827299656640586</v>
      </c>
      <c r="Q32" s="234">
        <f t="shared" si="8"/>
        <v>2.9064224859209058</v>
      </c>
      <c r="R32" s="234">
        <f t="shared" si="8"/>
        <v>0.10819542504191189</v>
      </c>
      <c r="S32" s="234">
        <f t="shared" si="8"/>
        <v>1.1321071798494467E-2</v>
      </c>
      <c r="T32" s="234">
        <f t="shared" si="8"/>
        <v>0.25940637360455637</v>
      </c>
      <c r="U32" s="234">
        <f t="shared" si="8"/>
        <v>0.21746647251166479</v>
      </c>
      <c r="V32" s="234">
        <f t="shared" si="8"/>
        <v>2.7537852736430671E-2</v>
      </c>
      <c r="W32" s="234">
        <f t="shared" si="8"/>
        <v>2.7366341857593364</v>
      </c>
      <c r="X32" s="234">
        <f t="shared" si="8"/>
        <v>0.23796008068581587</v>
      </c>
      <c r="Y32" s="234">
        <f t="shared" si="8"/>
        <v>0.20587212859766482</v>
      </c>
      <c r="Z32" s="234">
        <f t="shared" si="8"/>
        <v>9.6824583655185543E-3</v>
      </c>
      <c r="AA32" s="234">
        <f t="shared" si="8"/>
        <v>0.50144790357523672</v>
      </c>
      <c r="AB32" s="234">
        <f t="shared" si="8"/>
        <v>5.7735026918962561E-2</v>
      </c>
      <c r="AC32" s="234">
        <f t="shared" si="8"/>
        <v>1.4930394055974098E-2</v>
      </c>
      <c r="AD32" s="234">
        <f t="shared" si="8"/>
        <v>2.1213203435596423E-2</v>
      </c>
      <c r="AE32" s="234">
        <f t="shared" si="8"/>
        <v>0.21606326234076281</v>
      </c>
      <c r="AF32" s="234">
        <f t="shared" si="8"/>
        <v>1.9578900207451261E-2</v>
      </c>
      <c r="AG32" s="234">
        <f t="shared" si="8"/>
        <v>1.2854149783889504</v>
      </c>
      <c r="AH32" s="234">
        <f t="shared" si="8"/>
        <v>1.2247448713915877E-2</v>
      </c>
      <c r="AI32" s="234">
        <f t="shared" si="8"/>
        <v>14.976453741345665</v>
      </c>
      <c r="AJ32" s="234">
        <f t="shared" si="8"/>
        <v>6.5624519045856822</v>
      </c>
      <c r="AK32" s="234">
        <f t="shared" si="8"/>
        <v>1.4909358079184138</v>
      </c>
      <c r="AL32" s="234">
        <f t="shared" si="8"/>
        <v>0.18167622299024166</v>
      </c>
      <c r="AM32" s="234">
        <f t="shared" si="8"/>
        <v>7.0045061389080008</v>
      </c>
      <c r="AN32" s="234">
        <f t="shared" si="8"/>
        <v>0.18167622299024166</v>
      </c>
      <c r="AO32" s="234">
        <f t="shared" si="8"/>
        <v>0</v>
      </c>
      <c r="AP32" s="234">
        <f t="shared" si="8"/>
        <v>0</v>
      </c>
      <c r="AQ32" s="234">
        <f t="shared" si="8"/>
        <v>0</v>
      </c>
      <c r="AR32" s="234">
        <f t="shared" si="8"/>
        <v>1.4687963385301608E-2</v>
      </c>
      <c r="AS32" s="234">
        <f t="shared" si="8"/>
        <v>14687.963385301588</v>
      </c>
      <c r="AT32" s="234">
        <f>STDEV(AT19:AT22)/SQRT(4)</f>
        <v>2.5063766701008912</v>
      </c>
    </row>
    <row r="33" spans="10:46" ht="15" thickBot="1" x14ac:dyDescent="0.35">
      <c r="J33" s="452"/>
      <c r="K33" s="203" t="s">
        <v>128</v>
      </c>
      <c r="L33" s="238">
        <f>STDEV(L23:L26)/SQRT(4)</f>
        <v>0.14433756729740643</v>
      </c>
      <c r="M33" s="238">
        <f t="shared" ref="M33:AS33" si="9">STDEV(M23:M26)/SQRT(4)</f>
        <v>0.25</v>
      </c>
      <c r="N33" s="238">
        <f t="shared" si="9"/>
        <v>4.1907636535600528</v>
      </c>
      <c r="O33" s="238">
        <f t="shared" si="9"/>
        <v>1.0801234497346435</v>
      </c>
      <c r="P33" s="238">
        <f t="shared" si="9"/>
        <v>2.462214450449026</v>
      </c>
      <c r="Q33" s="238">
        <f t="shared" si="9"/>
        <v>0.78461774132376316</v>
      </c>
      <c r="R33" s="238">
        <f t="shared" si="9"/>
        <v>0.14037895141366458</v>
      </c>
      <c r="S33" s="238">
        <f t="shared" si="9"/>
        <v>1.0177589760514716E-2</v>
      </c>
      <c r="T33" s="238">
        <f t="shared" si="9"/>
        <v>8.5391256382996758E-2</v>
      </c>
      <c r="U33" s="238">
        <f t="shared" si="9"/>
        <v>0.10801234497346431</v>
      </c>
      <c r="V33" s="238">
        <f t="shared" si="9"/>
        <v>2.3273733406281777E-2</v>
      </c>
      <c r="W33" s="238">
        <f t="shared" si="9"/>
        <v>2.4638638355233851</v>
      </c>
      <c r="X33" s="238">
        <f t="shared" si="9"/>
        <v>0.10086087778056783</v>
      </c>
      <c r="Y33" s="238">
        <f t="shared" si="9"/>
        <v>0.11550613259332482</v>
      </c>
      <c r="Z33" s="238">
        <f t="shared" si="9"/>
        <v>3.2274861218395136E-3</v>
      </c>
      <c r="AA33" s="238">
        <f t="shared" si="9"/>
        <v>0.35618347332051642</v>
      </c>
      <c r="AB33" s="238">
        <f t="shared" si="9"/>
        <v>5.4160256030906413E-2</v>
      </c>
      <c r="AC33" s="238">
        <f t="shared" si="9"/>
        <v>1.1086778913041741E-2</v>
      </c>
      <c r="AD33" s="238">
        <f t="shared" si="9"/>
        <v>2.5289984842489201E-2</v>
      </c>
      <c r="AE33" s="238">
        <f t="shared" si="9"/>
        <v>6.069047152011043E-2</v>
      </c>
      <c r="AF33" s="238">
        <f t="shared" si="9"/>
        <v>5.5602757725374236E-2</v>
      </c>
      <c r="AG33" s="238">
        <f t="shared" si="9"/>
        <v>0.91787798753429162</v>
      </c>
      <c r="AH33" s="238">
        <f t="shared" si="9"/>
        <v>6.2915286960589564E-3</v>
      </c>
      <c r="AI33" s="238">
        <f t="shared" si="9"/>
        <v>13.551660414871668</v>
      </c>
      <c r="AJ33" s="238">
        <f t="shared" si="9"/>
        <v>18.313049991740872</v>
      </c>
      <c r="AK33" s="238">
        <f t="shared" si="9"/>
        <v>1.9354284624685387</v>
      </c>
      <c r="AL33" s="238">
        <f t="shared" si="9"/>
        <v>4.4791182167922307E-2</v>
      </c>
      <c r="AM33" s="238">
        <f t="shared" si="9"/>
        <v>16.546235724981873</v>
      </c>
      <c r="AN33" s="238">
        <f t="shared" si="9"/>
        <v>4.4814432199162521E-2</v>
      </c>
      <c r="AO33" s="238">
        <f t="shared" si="9"/>
        <v>0</v>
      </c>
      <c r="AP33" s="238">
        <f t="shared" si="9"/>
        <v>0</v>
      </c>
      <c r="AQ33" s="238">
        <f t="shared" si="9"/>
        <v>0</v>
      </c>
      <c r="AR33" s="238">
        <f t="shared" si="9"/>
        <v>3.4696308301186085E-2</v>
      </c>
      <c r="AS33" s="238">
        <f t="shared" si="9"/>
        <v>34696.308301186102</v>
      </c>
      <c r="AT33" s="238">
        <f>STDEV(AT23:AT26)/SQRT(4)</f>
        <v>0.73324633288748231</v>
      </c>
    </row>
  </sheetData>
  <mergeCells count="4">
    <mergeCell ref="A28:D28"/>
    <mergeCell ref="A29:D29"/>
    <mergeCell ref="J29:J33"/>
    <mergeCell ref="A30:D30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7A7F9-5C7D-4CF4-8702-A83A4BAEA088}">
  <dimension ref="A1:IT33"/>
  <sheetViews>
    <sheetView tabSelected="1" zoomScale="90" zoomScaleNormal="90" workbookViewId="0">
      <selection activeCell="D5" sqref="D5"/>
    </sheetView>
  </sheetViews>
  <sheetFormatPr defaultColWidth="9.109375" defaultRowHeight="14.4" x14ac:dyDescent="0.3"/>
  <cols>
    <col min="1" max="1" width="19.109375" style="203" bestFit="1" customWidth="1"/>
    <col min="2" max="2" width="13.88671875" style="203" bestFit="1" customWidth="1"/>
    <col min="3" max="3" width="19.109375" style="203" bestFit="1" customWidth="1"/>
    <col min="4" max="4" width="14.88671875" style="203" bestFit="1" customWidth="1"/>
    <col min="5" max="5" width="26.6640625" style="203" bestFit="1" customWidth="1"/>
    <col min="6" max="6" width="14.88671875" style="203" bestFit="1" customWidth="1"/>
    <col min="7" max="7" width="17.88671875" style="203" bestFit="1" customWidth="1"/>
    <col min="8" max="8" width="6.6640625" style="203" bestFit="1" customWidth="1"/>
    <col min="9" max="9" width="17.5546875" style="203" bestFit="1" customWidth="1"/>
    <col min="10" max="11" width="6.88671875" style="203" bestFit="1" customWidth="1"/>
    <col min="12" max="12" width="7.88671875" style="203" bestFit="1" customWidth="1"/>
    <col min="13" max="13" width="20" style="203" bestFit="1" customWidth="1"/>
    <col min="14" max="14" width="15.6640625" style="203" bestFit="1" customWidth="1"/>
    <col min="15" max="15" width="18.88671875" style="203" bestFit="1" customWidth="1"/>
    <col min="16" max="16" width="17.5546875" style="203" bestFit="1" customWidth="1"/>
    <col min="17" max="17" width="6.5546875" style="203" bestFit="1" customWidth="1"/>
    <col min="18" max="18" width="14.5546875" style="203" bestFit="1" customWidth="1"/>
    <col min="19" max="19" width="12.109375" style="203" bestFit="1" customWidth="1"/>
    <col min="20" max="20" width="15.44140625" style="203" bestFit="1" customWidth="1"/>
    <col min="21" max="21" width="14.33203125" style="203" bestFit="1" customWidth="1"/>
    <col min="22" max="22" width="12.5546875" style="203" bestFit="1" customWidth="1"/>
    <col min="23" max="23" width="9.6640625" style="203" bestFit="1" customWidth="1"/>
    <col min="24" max="24" width="16.5546875" style="203" bestFit="1" customWidth="1"/>
    <col min="25" max="25" width="9.6640625" style="203" bestFit="1" customWidth="1"/>
    <col min="26" max="26" width="14.88671875" style="203" bestFit="1" customWidth="1"/>
    <col min="27" max="27" width="11.88671875" style="203" bestFit="1" customWidth="1"/>
    <col min="28" max="28" width="15.44140625" style="203" bestFit="1" customWidth="1"/>
    <col min="29" max="29" width="14.109375" style="203" bestFit="1" customWidth="1"/>
    <col min="30" max="30" width="11.5546875" style="203" bestFit="1" customWidth="1"/>
    <col min="31" max="31" width="16.33203125" style="203" bestFit="1" customWidth="1"/>
    <col min="32" max="32" width="15.33203125" style="203" bestFit="1" customWidth="1"/>
    <col min="33" max="33" width="4.5546875" style="203" bestFit="1" customWidth="1"/>
    <col min="34" max="34" width="13.88671875" style="203" bestFit="1" customWidth="1"/>
    <col min="35" max="35" width="16.44140625" style="203" bestFit="1" customWidth="1"/>
    <col min="36" max="36" width="24.5546875" style="203" bestFit="1" customWidth="1"/>
    <col min="37" max="37" width="14.5546875" style="203" bestFit="1" customWidth="1"/>
    <col min="38" max="38" width="41.88671875" style="203" bestFit="1" customWidth="1"/>
    <col min="39" max="39" width="22.6640625" style="203" bestFit="1" customWidth="1"/>
    <col min="40" max="40" width="31.109375" style="203" bestFit="1" customWidth="1"/>
    <col min="41" max="41" width="19" style="203" bestFit="1" customWidth="1"/>
    <col min="42" max="42" width="25.5546875" style="203" bestFit="1" customWidth="1"/>
    <col min="43" max="43" width="17" style="203" customWidth="1"/>
    <col min="44" max="44" width="14.88671875" style="203" customWidth="1"/>
    <col min="45" max="45" width="17.109375" style="203" customWidth="1"/>
    <col min="46" max="46" width="16.109375" style="203" customWidth="1"/>
    <col min="47" max="16384" width="9.109375" style="203"/>
  </cols>
  <sheetData>
    <row r="1" spans="1:254" s="218" customFormat="1" ht="43.2" x14ac:dyDescent="0.3">
      <c r="A1" s="218" t="s">
        <v>5</v>
      </c>
      <c r="B1" s="218" t="s">
        <v>307</v>
      </c>
      <c r="C1" s="218" t="s">
        <v>308</v>
      </c>
      <c r="D1" s="218" t="s">
        <v>658</v>
      </c>
      <c r="E1" s="218" t="s">
        <v>659</v>
      </c>
      <c r="F1" s="218" t="s">
        <v>660</v>
      </c>
      <c r="G1" s="218" t="s">
        <v>661</v>
      </c>
      <c r="H1" s="218" t="s">
        <v>9</v>
      </c>
      <c r="I1" s="218" t="s">
        <v>662</v>
      </c>
      <c r="J1" s="218" t="s">
        <v>261</v>
      </c>
      <c r="K1" s="218" t="s">
        <v>224</v>
      </c>
      <c r="L1" s="218" t="s">
        <v>263</v>
      </c>
      <c r="M1" s="218" t="s">
        <v>313</v>
      </c>
      <c r="N1" s="218" t="s">
        <v>314</v>
      </c>
      <c r="O1" s="218" t="s">
        <v>315</v>
      </c>
      <c r="P1" s="218" t="s">
        <v>316</v>
      </c>
      <c r="Q1" s="218" t="s">
        <v>317</v>
      </c>
      <c r="R1" s="218" t="s">
        <v>318</v>
      </c>
      <c r="S1" s="218" t="s">
        <v>319</v>
      </c>
      <c r="T1" s="218" t="s">
        <v>271</v>
      </c>
      <c r="U1" s="218" t="s">
        <v>272</v>
      </c>
      <c r="V1" s="218" t="s">
        <v>320</v>
      </c>
      <c r="W1" s="218" t="s">
        <v>321</v>
      </c>
      <c r="X1" s="218" t="s">
        <v>322</v>
      </c>
      <c r="Y1" s="218" t="s">
        <v>323</v>
      </c>
      <c r="Z1" s="218" t="s">
        <v>324</v>
      </c>
      <c r="AA1" s="218" t="s">
        <v>325</v>
      </c>
      <c r="AB1" s="218" t="s">
        <v>326</v>
      </c>
      <c r="AC1" s="218" t="s">
        <v>327</v>
      </c>
      <c r="AD1" s="218" t="s">
        <v>328</v>
      </c>
      <c r="AE1" s="218" t="s">
        <v>329</v>
      </c>
      <c r="AF1" s="218" t="s">
        <v>330</v>
      </c>
      <c r="AG1" s="218" t="s">
        <v>283</v>
      </c>
      <c r="AH1" s="218" t="s">
        <v>663</v>
      </c>
      <c r="AI1" s="218" t="s">
        <v>664</v>
      </c>
      <c r="AJ1" s="218" t="s">
        <v>665</v>
      </c>
      <c r="AK1" s="218" t="s">
        <v>666</v>
      </c>
      <c r="AL1" s="218" t="s">
        <v>10</v>
      </c>
      <c r="AM1" s="218" t="s">
        <v>667</v>
      </c>
      <c r="AN1" s="218" t="s">
        <v>11</v>
      </c>
      <c r="AO1" s="218" t="s">
        <v>12</v>
      </c>
      <c r="AP1" s="218" t="s">
        <v>668</v>
      </c>
      <c r="AQ1" s="219" t="s">
        <v>669</v>
      </c>
      <c r="AR1" s="220" t="s">
        <v>670</v>
      </c>
      <c r="AS1" s="220" t="s">
        <v>671</v>
      </c>
      <c r="AT1" s="220" t="s">
        <v>672</v>
      </c>
      <c r="AU1" s="222"/>
      <c r="AV1" s="222"/>
      <c r="AW1" s="222"/>
      <c r="AX1" s="222"/>
      <c r="AY1" s="222"/>
      <c r="AZ1" s="222"/>
      <c r="BA1" s="222"/>
      <c r="BB1" s="222"/>
      <c r="BC1" s="222"/>
      <c r="BD1" s="222"/>
      <c r="BE1" s="222"/>
      <c r="BF1" s="222"/>
      <c r="BG1" s="222"/>
      <c r="BH1" s="222"/>
      <c r="BI1" s="222"/>
      <c r="BJ1" s="222"/>
      <c r="BK1" s="222"/>
      <c r="BL1" s="222"/>
      <c r="BM1" s="222"/>
      <c r="BN1" s="222"/>
      <c r="BO1" s="222"/>
      <c r="BP1" s="222"/>
      <c r="BQ1" s="222"/>
      <c r="BR1" s="222"/>
      <c r="BS1" s="222"/>
      <c r="BT1" s="222"/>
      <c r="BU1" s="222"/>
      <c r="BV1" s="222"/>
      <c r="BW1" s="222"/>
      <c r="BX1" s="222"/>
      <c r="BY1" s="222"/>
      <c r="BZ1" s="222"/>
      <c r="CA1" s="222"/>
      <c r="CB1" s="222"/>
      <c r="CC1" s="222"/>
      <c r="CD1" s="222"/>
      <c r="CE1" s="222"/>
      <c r="CF1" s="222"/>
      <c r="CG1" s="222"/>
      <c r="CH1" s="222"/>
      <c r="CI1" s="222"/>
      <c r="CJ1" s="222"/>
      <c r="CK1" s="222"/>
      <c r="CL1" s="222"/>
      <c r="CM1" s="222"/>
      <c r="CN1" s="222"/>
      <c r="CO1" s="222"/>
      <c r="CP1" s="222"/>
      <c r="CQ1" s="222"/>
      <c r="CR1" s="222"/>
      <c r="CS1" s="222"/>
      <c r="CT1" s="222"/>
      <c r="CU1" s="222"/>
      <c r="CV1" s="222"/>
      <c r="CW1" s="222"/>
      <c r="CX1" s="222"/>
      <c r="CY1" s="222"/>
      <c r="CZ1" s="222"/>
      <c r="DA1" s="222"/>
      <c r="DB1" s="222"/>
      <c r="DC1" s="222"/>
      <c r="DD1" s="222"/>
      <c r="DE1" s="222"/>
      <c r="DF1" s="222"/>
      <c r="DG1" s="222"/>
      <c r="DH1" s="222"/>
      <c r="DI1" s="222"/>
      <c r="DJ1" s="222"/>
      <c r="DK1" s="222"/>
      <c r="DL1" s="222"/>
      <c r="DM1" s="222"/>
      <c r="DN1" s="222"/>
      <c r="DO1" s="222"/>
      <c r="DP1" s="222"/>
      <c r="DQ1" s="222"/>
      <c r="DR1" s="222"/>
      <c r="DS1" s="222"/>
      <c r="DT1" s="222"/>
      <c r="DU1" s="222"/>
      <c r="DV1" s="222"/>
      <c r="DW1" s="222"/>
      <c r="DX1" s="222"/>
      <c r="DY1" s="222"/>
      <c r="DZ1" s="222"/>
      <c r="EA1" s="222"/>
      <c r="EB1" s="222"/>
      <c r="EC1" s="222"/>
      <c r="ED1" s="222"/>
      <c r="EE1" s="222"/>
      <c r="EF1" s="222"/>
      <c r="EG1" s="222"/>
      <c r="EH1" s="222"/>
      <c r="EI1" s="222"/>
      <c r="EJ1" s="222"/>
      <c r="EK1" s="222"/>
      <c r="EL1" s="222"/>
      <c r="EM1" s="222"/>
      <c r="EN1" s="222"/>
      <c r="EO1" s="222"/>
      <c r="EP1" s="222"/>
      <c r="EQ1" s="222"/>
      <c r="ER1" s="222"/>
      <c r="ES1" s="222"/>
      <c r="ET1" s="222"/>
      <c r="EU1" s="222"/>
      <c r="EV1" s="222"/>
      <c r="EW1" s="222"/>
      <c r="EX1" s="222"/>
      <c r="EY1" s="222"/>
      <c r="EZ1" s="222"/>
      <c r="FA1" s="222"/>
      <c r="FB1" s="222"/>
      <c r="FC1" s="222"/>
      <c r="FD1" s="222"/>
      <c r="FE1" s="222"/>
      <c r="FF1" s="222"/>
      <c r="FG1" s="222"/>
      <c r="FH1" s="222"/>
      <c r="FI1" s="222"/>
      <c r="FJ1" s="222"/>
      <c r="FK1" s="222"/>
      <c r="FL1" s="222"/>
      <c r="FM1" s="222"/>
      <c r="FN1" s="222"/>
      <c r="FO1" s="222"/>
      <c r="FP1" s="222"/>
      <c r="FQ1" s="222"/>
      <c r="FR1" s="222"/>
      <c r="FS1" s="222"/>
      <c r="FT1" s="222"/>
      <c r="FU1" s="222"/>
      <c r="FV1" s="222"/>
      <c r="FW1" s="222"/>
      <c r="FX1" s="222"/>
      <c r="FY1" s="222"/>
      <c r="FZ1" s="222"/>
      <c r="GA1" s="222"/>
      <c r="GB1" s="222"/>
      <c r="GC1" s="222"/>
      <c r="GD1" s="222"/>
      <c r="GE1" s="222"/>
      <c r="GF1" s="222"/>
      <c r="GG1" s="222"/>
      <c r="GH1" s="222"/>
      <c r="GI1" s="222"/>
      <c r="GJ1" s="222"/>
      <c r="GK1" s="222"/>
      <c r="GL1" s="222"/>
      <c r="GM1" s="222"/>
      <c r="GN1" s="222"/>
      <c r="GO1" s="222"/>
      <c r="GP1" s="222"/>
      <c r="GQ1" s="222"/>
      <c r="GR1" s="222"/>
      <c r="GS1" s="222"/>
      <c r="GT1" s="222"/>
      <c r="GU1" s="222"/>
      <c r="GV1" s="222"/>
      <c r="GW1" s="222"/>
      <c r="GX1" s="222"/>
      <c r="GY1" s="222"/>
      <c r="GZ1" s="222"/>
      <c r="HA1" s="222"/>
      <c r="HB1" s="222"/>
      <c r="HC1" s="222"/>
      <c r="HD1" s="222"/>
      <c r="HE1" s="222"/>
      <c r="HF1" s="222"/>
      <c r="HG1" s="222"/>
      <c r="HH1" s="222"/>
      <c r="HI1" s="222"/>
      <c r="HJ1" s="222"/>
      <c r="HK1" s="222"/>
      <c r="HL1" s="222"/>
      <c r="HM1" s="222"/>
      <c r="HN1" s="222"/>
      <c r="HO1" s="222"/>
      <c r="HP1" s="222"/>
      <c r="HQ1" s="222"/>
      <c r="HR1" s="222"/>
      <c r="HS1" s="222"/>
      <c r="HT1" s="222"/>
      <c r="HU1" s="222"/>
      <c r="HV1" s="222"/>
      <c r="HW1" s="222"/>
      <c r="HX1" s="222"/>
      <c r="HY1" s="222"/>
      <c r="HZ1" s="222"/>
      <c r="IA1" s="222"/>
      <c r="IB1" s="222"/>
      <c r="IC1" s="222"/>
      <c r="ID1" s="222"/>
      <c r="IE1" s="222"/>
      <c r="IF1" s="222"/>
      <c r="IG1" s="222"/>
      <c r="IH1" s="222"/>
      <c r="II1" s="222"/>
      <c r="IJ1" s="222"/>
      <c r="IK1" s="222"/>
      <c r="IL1" s="222"/>
      <c r="IM1" s="222"/>
      <c r="IN1" s="222"/>
      <c r="IO1" s="222"/>
      <c r="IP1" s="222"/>
      <c r="IQ1" s="222"/>
      <c r="IR1" s="222"/>
      <c r="IS1" s="222"/>
      <c r="IT1" s="222"/>
    </row>
    <row r="2" spans="1:254" s="216" customFormat="1" x14ac:dyDescent="0.3">
      <c r="I2" s="216" t="s">
        <v>13</v>
      </c>
      <c r="K2" s="216" t="s">
        <v>13</v>
      </c>
      <c r="M2" s="216" t="s">
        <v>331</v>
      </c>
      <c r="N2" s="216" t="s">
        <v>331</v>
      </c>
      <c r="O2" s="216" t="s">
        <v>331</v>
      </c>
      <c r="P2" s="216" t="s">
        <v>331</v>
      </c>
      <c r="Q2" s="216" t="s">
        <v>331</v>
      </c>
      <c r="R2" s="216" t="s">
        <v>13</v>
      </c>
      <c r="S2" s="216" t="s">
        <v>332</v>
      </c>
      <c r="V2" s="216" t="s">
        <v>331</v>
      </c>
      <c r="W2" s="216" t="s">
        <v>331</v>
      </c>
      <c r="X2" s="216" t="s">
        <v>331</v>
      </c>
      <c r="Y2" s="216" t="s">
        <v>331</v>
      </c>
      <c r="Z2" s="216" t="s">
        <v>333</v>
      </c>
      <c r="AA2" s="216" t="s">
        <v>333</v>
      </c>
      <c r="AB2" s="216" t="s">
        <v>333</v>
      </c>
      <c r="AC2" s="216" t="s">
        <v>333</v>
      </c>
      <c r="AD2" s="216" t="s">
        <v>333</v>
      </c>
      <c r="AE2" s="216" t="s">
        <v>331</v>
      </c>
      <c r="AF2" s="216" t="s">
        <v>331</v>
      </c>
      <c r="AH2" s="216" t="s">
        <v>13</v>
      </c>
      <c r="AI2" s="216" t="s">
        <v>331</v>
      </c>
      <c r="AJ2" s="216" t="s">
        <v>673</v>
      </c>
      <c r="AK2" s="216" t="s">
        <v>673</v>
      </c>
      <c r="AL2" s="216" t="s">
        <v>13</v>
      </c>
      <c r="AM2" s="216" t="s">
        <v>673</v>
      </c>
      <c r="AN2" s="216" t="s">
        <v>13</v>
      </c>
      <c r="AO2" s="216" t="s">
        <v>13</v>
      </c>
      <c r="AQ2" s="223" t="s">
        <v>674</v>
      </c>
      <c r="AR2" s="216" t="s">
        <v>675</v>
      </c>
      <c r="AS2" s="207" t="s">
        <v>676</v>
      </c>
      <c r="AT2" s="207" t="s">
        <v>677</v>
      </c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F2" s="205"/>
      <c r="BG2" s="205"/>
      <c r="BH2" s="205"/>
      <c r="BI2" s="205"/>
      <c r="BJ2" s="205"/>
      <c r="BK2" s="205"/>
      <c r="BL2" s="205"/>
      <c r="BM2" s="205"/>
      <c r="BN2" s="205"/>
      <c r="BO2" s="205"/>
      <c r="BP2" s="205"/>
      <c r="BQ2" s="205"/>
      <c r="BR2" s="205"/>
      <c r="BS2" s="205"/>
      <c r="BT2" s="205"/>
      <c r="BU2" s="205"/>
      <c r="BV2" s="205"/>
      <c r="BW2" s="205"/>
      <c r="BX2" s="205"/>
      <c r="BY2" s="205"/>
      <c r="BZ2" s="205"/>
      <c r="CA2" s="205"/>
      <c r="CB2" s="205"/>
      <c r="CC2" s="205"/>
      <c r="CD2" s="205"/>
      <c r="CE2" s="205"/>
      <c r="CF2" s="205"/>
      <c r="CG2" s="205"/>
      <c r="CH2" s="205"/>
      <c r="CI2" s="205"/>
      <c r="CJ2" s="205"/>
      <c r="CK2" s="205"/>
      <c r="CL2" s="205"/>
      <c r="CM2" s="205"/>
      <c r="CN2" s="205"/>
      <c r="CO2" s="205"/>
      <c r="CP2" s="205"/>
      <c r="CQ2" s="205"/>
      <c r="CR2" s="205"/>
      <c r="CS2" s="205"/>
      <c r="CT2" s="205"/>
      <c r="CU2" s="205"/>
      <c r="CV2" s="205"/>
      <c r="CW2" s="205"/>
      <c r="CX2" s="205"/>
      <c r="CY2" s="205"/>
      <c r="CZ2" s="205"/>
      <c r="DA2" s="205"/>
      <c r="DB2" s="205"/>
      <c r="DC2" s="205"/>
      <c r="DD2" s="205"/>
      <c r="DE2" s="205"/>
      <c r="DF2" s="205"/>
      <c r="DG2" s="205"/>
      <c r="DH2" s="205"/>
      <c r="DI2" s="205"/>
      <c r="DJ2" s="205"/>
      <c r="DK2" s="205"/>
      <c r="DL2" s="205"/>
      <c r="DM2" s="205"/>
      <c r="DN2" s="205"/>
      <c r="DO2" s="205"/>
      <c r="DP2" s="205"/>
      <c r="DQ2" s="205"/>
      <c r="DR2" s="205"/>
      <c r="DS2" s="205"/>
      <c r="DT2" s="205"/>
      <c r="DU2" s="205"/>
      <c r="DV2" s="205"/>
      <c r="DW2" s="205"/>
      <c r="DX2" s="205"/>
      <c r="DY2" s="205"/>
      <c r="DZ2" s="205"/>
      <c r="EA2" s="205"/>
      <c r="EB2" s="205"/>
      <c r="EC2" s="205"/>
      <c r="ED2" s="205"/>
      <c r="EE2" s="205"/>
      <c r="EF2" s="205"/>
      <c r="EG2" s="205"/>
      <c r="EH2" s="205"/>
      <c r="EI2" s="205"/>
      <c r="EJ2" s="205"/>
      <c r="EK2" s="205"/>
      <c r="EL2" s="205"/>
      <c r="EM2" s="205"/>
      <c r="EN2" s="205"/>
      <c r="EO2" s="205"/>
      <c r="EP2" s="205"/>
      <c r="EQ2" s="205"/>
      <c r="ER2" s="205"/>
      <c r="ES2" s="205"/>
      <c r="ET2" s="205"/>
      <c r="EU2" s="205"/>
      <c r="EV2" s="205"/>
      <c r="EW2" s="205"/>
      <c r="EX2" s="205"/>
      <c r="EY2" s="205"/>
      <c r="EZ2" s="205"/>
      <c r="FA2" s="205"/>
      <c r="FB2" s="205"/>
      <c r="FC2" s="205"/>
      <c r="FD2" s="205"/>
      <c r="FE2" s="205"/>
      <c r="FF2" s="205"/>
      <c r="FG2" s="205"/>
      <c r="FH2" s="205"/>
      <c r="FI2" s="205"/>
      <c r="FJ2" s="205"/>
      <c r="FK2" s="205"/>
      <c r="FL2" s="205"/>
      <c r="FM2" s="205"/>
      <c r="FN2" s="205"/>
      <c r="FO2" s="205"/>
      <c r="FP2" s="205"/>
      <c r="FQ2" s="205"/>
      <c r="FR2" s="205"/>
      <c r="FS2" s="205"/>
      <c r="FT2" s="205"/>
      <c r="FU2" s="205"/>
      <c r="FV2" s="205"/>
      <c r="FW2" s="205"/>
      <c r="FX2" s="205"/>
      <c r="FY2" s="205"/>
      <c r="FZ2" s="205"/>
      <c r="GA2" s="205"/>
      <c r="GB2" s="205"/>
      <c r="GC2" s="205"/>
      <c r="GD2" s="205"/>
      <c r="GE2" s="205"/>
      <c r="GF2" s="205"/>
      <c r="GG2" s="205"/>
      <c r="GH2" s="205"/>
      <c r="GI2" s="205"/>
      <c r="GJ2" s="205"/>
      <c r="GK2" s="205"/>
      <c r="GL2" s="205"/>
      <c r="GM2" s="205"/>
      <c r="GN2" s="205"/>
      <c r="GO2" s="205"/>
      <c r="GP2" s="205"/>
      <c r="GQ2" s="205"/>
      <c r="GR2" s="205"/>
      <c r="GS2" s="205"/>
      <c r="GT2" s="205"/>
      <c r="GU2" s="205"/>
      <c r="GV2" s="205"/>
      <c r="GW2" s="205"/>
      <c r="GX2" s="205"/>
      <c r="GY2" s="205"/>
      <c r="GZ2" s="205"/>
      <c r="HA2" s="205"/>
      <c r="HB2" s="205"/>
      <c r="HC2" s="205"/>
      <c r="HD2" s="205"/>
      <c r="HE2" s="205"/>
      <c r="HF2" s="205"/>
      <c r="HG2" s="205"/>
      <c r="HH2" s="205"/>
      <c r="HI2" s="205"/>
      <c r="HJ2" s="205"/>
      <c r="HK2" s="205"/>
      <c r="HL2" s="205"/>
      <c r="HM2" s="205"/>
      <c r="HN2" s="205"/>
      <c r="HO2" s="205"/>
      <c r="HP2" s="205"/>
      <c r="HQ2" s="205"/>
      <c r="HR2" s="205"/>
      <c r="HS2" s="205"/>
      <c r="HT2" s="205"/>
      <c r="HU2" s="205"/>
      <c r="HV2" s="205"/>
      <c r="HW2" s="205"/>
      <c r="HX2" s="205"/>
      <c r="HY2" s="205"/>
      <c r="HZ2" s="205"/>
      <c r="IA2" s="205"/>
      <c r="IB2" s="205"/>
      <c r="IC2" s="205"/>
      <c r="ID2" s="205"/>
      <c r="IE2" s="205"/>
      <c r="IF2" s="205"/>
      <c r="IG2" s="205"/>
      <c r="IH2" s="205"/>
      <c r="II2" s="205"/>
      <c r="IJ2" s="205"/>
      <c r="IK2" s="205"/>
      <c r="IL2" s="205"/>
      <c r="IM2" s="205"/>
      <c r="IN2" s="205"/>
      <c r="IO2" s="205"/>
      <c r="IP2" s="205"/>
      <c r="IQ2" s="205"/>
      <c r="IR2" s="205"/>
      <c r="IS2" s="205"/>
      <c r="IT2" s="205"/>
    </row>
    <row r="3" spans="1:254" s="205" customFormat="1" x14ac:dyDescent="0.3">
      <c r="A3" s="205" t="s">
        <v>744</v>
      </c>
      <c r="B3" s="205" t="s">
        <v>678</v>
      </c>
      <c r="C3" s="205" t="s">
        <v>745</v>
      </c>
      <c r="D3" s="205" t="s">
        <v>679</v>
      </c>
      <c r="E3" s="205" t="s">
        <v>121</v>
      </c>
      <c r="F3" s="205" t="s">
        <v>686</v>
      </c>
      <c r="G3" s="205" t="s">
        <v>680</v>
      </c>
      <c r="H3" s="205" t="s">
        <v>20</v>
      </c>
      <c r="I3" s="205">
        <v>2.1999999999999999E-2</v>
      </c>
      <c r="J3" s="205" t="s">
        <v>746</v>
      </c>
      <c r="K3" s="205">
        <v>5</v>
      </c>
      <c r="L3" s="205">
        <v>1.5</v>
      </c>
      <c r="M3" s="205">
        <v>0.99</v>
      </c>
      <c r="N3" s="205">
        <v>7</v>
      </c>
      <c r="O3" s="205">
        <v>16</v>
      </c>
      <c r="P3" s="205">
        <v>0.995</v>
      </c>
      <c r="Q3" s="205">
        <v>8</v>
      </c>
      <c r="R3" s="205">
        <v>0.18</v>
      </c>
      <c r="S3" s="205">
        <v>4.2000000000000003E-2</v>
      </c>
      <c r="T3" s="205">
        <v>4.8</v>
      </c>
      <c r="U3" s="205">
        <v>5.6</v>
      </c>
      <c r="V3" s="205">
        <v>0.23</v>
      </c>
      <c r="W3" s="205">
        <v>19.100000000000001</v>
      </c>
      <c r="X3" s="205">
        <v>0.17</v>
      </c>
      <c r="Y3" s="205">
        <v>0.36</v>
      </c>
      <c r="Z3" s="205">
        <v>7.5999999999999998E-2</v>
      </c>
      <c r="AA3" s="205">
        <v>0.6</v>
      </c>
      <c r="AB3" s="205">
        <v>0.11</v>
      </c>
      <c r="AC3" s="205">
        <v>0.03</v>
      </c>
      <c r="AD3" s="205">
        <v>0.05</v>
      </c>
      <c r="AE3" s="205">
        <v>1.49</v>
      </c>
      <c r="AF3" s="205">
        <v>0.14000000000000001</v>
      </c>
      <c r="AG3" s="205">
        <v>7.2</v>
      </c>
      <c r="AH3" s="205">
        <v>0.03</v>
      </c>
      <c r="AI3" s="205">
        <v>59.6</v>
      </c>
      <c r="AJ3" s="205">
        <v>978.13</v>
      </c>
      <c r="AK3" s="205">
        <v>31.84</v>
      </c>
      <c r="AL3" s="205">
        <v>0.26</v>
      </c>
      <c r="AM3" s="205">
        <v>1009.97</v>
      </c>
      <c r="AN3" s="205">
        <v>0.26</v>
      </c>
      <c r="AO3" s="205">
        <v>0.49</v>
      </c>
      <c r="AP3" s="205">
        <v>4.8999999999999998E-3</v>
      </c>
      <c r="AQ3" s="228">
        <f xml:space="preserve"> 3.14*(4.5/2)^2*60</f>
        <v>953.77499999999998</v>
      </c>
      <c r="AR3" s="225">
        <f>AM3/AQ3</f>
        <v>1.0589185080338654</v>
      </c>
      <c r="AS3" s="227">
        <f>AR3*1000000</f>
        <v>1058918.5080338654</v>
      </c>
      <c r="AT3" s="225">
        <f>10000*0.2*AR3*(AL3/100)</f>
        <v>5.5063762417761</v>
      </c>
    </row>
    <row r="4" spans="1:254" s="205" customFormat="1" x14ac:dyDescent="0.3">
      <c r="A4" s="205" t="s">
        <v>747</v>
      </c>
      <c r="B4" s="205" t="s">
        <v>678</v>
      </c>
      <c r="C4" s="205" t="s">
        <v>748</v>
      </c>
      <c r="D4" s="205" t="s">
        <v>679</v>
      </c>
      <c r="E4" s="205" t="s">
        <v>121</v>
      </c>
      <c r="F4" s="205" t="s">
        <v>689</v>
      </c>
      <c r="G4" s="205" t="s">
        <v>680</v>
      </c>
      <c r="H4" s="205" t="s">
        <v>20</v>
      </c>
      <c r="I4" s="205">
        <v>3.4000000000000002E-2</v>
      </c>
      <c r="J4" s="205" t="s">
        <v>292</v>
      </c>
      <c r="K4" s="205" t="s">
        <v>294</v>
      </c>
      <c r="L4" s="205">
        <v>1.5</v>
      </c>
      <c r="M4" s="205">
        <v>2</v>
      </c>
      <c r="N4" s="205">
        <v>4</v>
      </c>
      <c r="O4" s="205">
        <v>12</v>
      </c>
      <c r="P4" s="205">
        <v>25</v>
      </c>
      <c r="Q4" s="205">
        <v>6.4</v>
      </c>
      <c r="R4" s="205">
        <v>0.35</v>
      </c>
      <c r="S4" s="205">
        <v>2.5000000000000001E-2</v>
      </c>
      <c r="T4" s="205">
        <v>4.5</v>
      </c>
      <c r="U4" s="205">
        <v>5.3</v>
      </c>
      <c r="V4" s="205">
        <v>0.17</v>
      </c>
      <c r="W4" s="205">
        <v>16.2</v>
      </c>
      <c r="X4" s="205">
        <v>0.18</v>
      </c>
      <c r="Y4" s="205">
        <v>0.49</v>
      </c>
      <c r="Z4" s="205">
        <v>0.29699999999999999</v>
      </c>
      <c r="AA4" s="205">
        <v>0.5</v>
      </c>
      <c r="AB4" s="205">
        <v>0.23</v>
      </c>
      <c r="AC4" s="205">
        <v>7.0000000000000007E-2</v>
      </c>
      <c r="AD4" s="205">
        <v>0.04</v>
      </c>
      <c r="AE4" s="205">
        <v>2.97</v>
      </c>
      <c r="AF4" s="205">
        <v>0.28999999999999998</v>
      </c>
      <c r="AG4" s="205">
        <v>26.1</v>
      </c>
      <c r="AH4" s="205">
        <v>0.04</v>
      </c>
      <c r="AI4" s="205">
        <v>61.4</v>
      </c>
      <c r="AJ4" s="205">
        <v>618.98</v>
      </c>
      <c r="AK4" s="205">
        <v>567.77</v>
      </c>
      <c r="AL4" s="205">
        <v>0.38</v>
      </c>
      <c r="AM4" s="205">
        <v>1186.75</v>
      </c>
      <c r="AN4" s="205">
        <v>0.38</v>
      </c>
      <c r="AO4" s="205">
        <v>0.49</v>
      </c>
      <c r="AP4" s="205">
        <v>4.8999999999999998E-3</v>
      </c>
      <c r="AQ4" s="228">
        <f t="shared" ref="AQ4:AQ26" si="0" xml:space="preserve"> 3.14*(4.5/2)^2*60</f>
        <v>953.77499999999998</v>
      </c>
      <c r="AR4" s="225">
        <f t="shared" ref="AR4:AR26" si="1">AM4/AQ4</f>
        <v>1.2442662053419309</v>
      </c>
      <c r="AS4" s="227">
        <f t="shared" ref="AS4:AS26" si="2">AR4*1000000</f>
        <v>1244266.205341931</v>
      </c>
      <c r="AT4" s="225">
        <f t="shared" ref="AT4:AT26" si="3">10000*0.2*AR4*(AL4/100)</f>
        <v>9.4564231605986748</v>
      </c>
    </row>
    <row r="5" spans="1:254" s="205" customFormat="1" x14ac:dyDescent="0.3">
      <c r="A5" s="205" t="s">
        <v>749</v>
      </c>
      <c r="B5" s="205" t="s">
        <v>678</v>
      </c>
      <c r="C5" s="205" t="s">
        <v>411</v>
      </c>
      <c r="D5" s="205" t="s">
        <v>681</v>
      </c>
      <c r="E5" s="205" t="s">
        <v>121</v>
      </c>
      <c r="F5" s="205" t="s">
        <v>691</v>
      </c>
      <c r="G5" s="205" t="s">
        <v>680</v>
      </c>
      <c r="H5" s="205" t="s">
        <v>20</v>
      </c>
      <c r="I5" s="205">
        <v>1.2999999999999999E-2</v>
      </c>
      <c r="J5" s="205" t="s">
        <v>339</v>
      </c>
      <c r="K5" s="205">
        <v>5</v>
      </c>
      <c r="L5" s="205">
        <v>2</v>
      </c>
      <c r="M5" s="205">
        <v>0.99</v>
      </c>
      <c r="N5" s="205">
        <v>4</v>
      </c>
      <c r="O5" s="205">
        <v>16</v>
      </c>
      <c r="P5" s="205">
        <v>0.995</v>
      </c>
      <c r="Q5" s="205">
        <v>2.4</v>
      </c>
      <c r="R5" s="205">
        <v>0.2</v>
      </c>
      <c r="S5" s="205">
        <v>2.1000000000000001E-2</v>
      </c>
      <c r="T5" s="205">
        <v>4.7</v>
      </c>
      <c r="U5" s="205">
        <v>5.6</v>
      </c>
      <c r="V5" s="205">
        <v>0.19</v>
      </c>
      <c r="W5" s="205">
        <v>19</v>
      </c>
      <c r="X5" s="205">
        <v>0.18</v>
      </c>
      <c r="Y5" s="205">
        <v>0.26</v>
      </c>
      <c r="Z5" s="205">
        <v>0.11799999999999999</v>
      </c>
      <c r="AA5" s="205">
        <v>0.44</v>
      </c>
      <c r="AB5" s="205">
        <v>0.08</v>
      </c>
      <c r="AC5" s="205">
        <v>0.02</v>
      </c>
      <c r="AD5" s="205">
        <v>0.03</v>
      </c>
      <c r="AE5" s="205">
        <v>2.94</v>
      </c>
      <c r="AF5" s="205">
        <v>0.1</v>
      </c>
      <c r="AG5" s="205">
        <v>6</v>
      </c>
      <c r="AH5" s="205">
        <v>0.03</v>
      </c>
      <c r="AI5" s="205">
        <v>59.7</v>
      </c>
      <c r="AJ5" s="205">
        <v>1094.6199999999999</v>
      </c>
      <c r="AK5" s="205">
        <v>19.73</v>
      </c>
      <c r="AL5" s="205">
        <v>0.27</v>
      </c>
      <c r="AM5" s="205">
        <v>1114.3499999999999</v>
      </c>
      <c r="AN5" s="205">
        <v>0.27</v>
      </c>
      <c r="AO5" s="205">
        <v>0.49</v>
      </c>
      <c r="AP5" s="205">
        <v>4.8999999999999998E-3</v>
      </c>
      <c r="AQ5" s="228">
        <f t="shared" si="0"/>
        <v>953.77499999999998</v>
      </c>
      <c r="AR5" s="225">
        <f t="shared" si="1"/>
        <v>1.1683573169772745</v>
      </c>
      <c r="AS5" s="227">
        <f t="shared" si="2"/>
        <v>1168357.3169772746</v>
      </c>
      <c r="AT5" s="225">
        <f t="shared" si="3"/>
        <v>6.3091295116772823</v>
      </c>
    </row>
    <row r="6" spans="1:254" s="205" customFormat="1" x14ac:dyDescent="0.3">
      <c r="A6" s="205" t="s">
        <v>750</v>
      </c>
      <c r="B6" s="205" t="s">
        <v>678</v>
      </c>
      <c r="C6" s="205" t="s">
        <v>451</v>
      </c>
      <c r="D6" s="205" t="s">
        <v>681</v>
      </c>
      <c r="E6" s="205" t="s">
        <v>121</v>
      </c>
      <c r="F6" s="205" t="s">
        <v>693</v>
      </c>
      <c r="G6" s="205" t="s">
        <v>680</v>
      </c>
      <c r="H6" s="205" t="s">
        <v>20</v>
      </c>
      <c r="I6" s="205">
        <v>1.2E-2</v>
      </c>
      <c r="J6" s="205" t="s">
        <v>339</v>
      </c>
      <c r="K6" s="205" t="s">
        <v>289</v>
      </c>
      <c r="L6" s="205">
        <v>2</v>
      </c>
      <c r="M6" s="205">
        <v>0.99</v>
      </c>
      <c r="N6" s="205">
        <v>7</v>
      </c>
      <c r="O6" s="205">
        <v>22</v>
      </c>
      <c r="P6" s="205">
        <v>0.995</v>
      </c>
      <c r="Q6" s="205">
        <v>7.1</v>
      </c>
      <c r="R6" s="205">
        <v>0.35</v>
      </c>
      <c r="S6" s="205">
        <v>4.7E-2</v>
      </c>
      <c r="T6" s="205">
        <v>4.8</v>
      </c>
      <c r="U6" s="205">
        <v>5.7</v>
      </c>
      <c r="V6" s="205">
        <v>0.23</v>
      </c>
      <c r="W6" s="205">
        <v>26.1</v>
      </c>
      <c r="X6" s="205">
        <v>0.15</v>
      </c>
      <c r="Y6" s="205">
        <v>0.19</v>
      </c>
      <c r="Z6" s="205">
        <v>0.36399999999999999</v>
      </c>
      <c r="AA6" s="205">
        <v>0.66</v>
      </c>
      <c r="AB6" s="205">
        <v>0.34</v>
      </c>
      <c r="AC6" s="205">
        <v>0.03</v>
      </c>
      <c r="AD6" s="205">
        <v>0.28000000000000003</v>
      </c>
      <c r="AE6" s="205">
        <v>4.0199999999999996</v>
      </c>
      <c r="AF6" s="205">
        <v>0.39</v>
      </c>
      <c r="AG6" s="205">
        <v>25</v>
      </c>
      <c r="AH6" s="205">
        <v>0.03</v>
      </c>
      <c r="AI6" s="205">
        <v>60.3</v>
      </c>
      <c r="AJ6" s="205">
        <v>1064.75</v>
      </c>
      <c r="AK6" s="205">
        <v>24.32</v>
      </c>
      <c r="AL6" s="205">
        <v>0.36</v>
      </c>
      <c r="AM6" s="205">
        <v>1089.07</v>
      </c>
      <c r="AN6" s="205">
        <v>0.36</v>
      </c>
      <c r="AO6" s="205">
        <v>0.49</v>
      </c>
      <c r="AP6" s="205">
        <v>4.8999999999999998E-3</v>
      </c>
      <c r="AQ6" s="228">
        <f t="shared" si="0"/>
        <v>953.77499999999998</v>
      </c>
      <c r="AR6" s="225">
        <f t="shared" si="1"/>
        <v>1.141852113968179</v>
      </c>
      <c r="AS6" s="227">
        <f t="shared" si="2"/>
        <v>1141852.1139681791</v>
      </c>
      <c r="AT6" s="225">
        <f t="shared" si="3"/>
        <v>8.2213352205708894</v>
      </c>
    </row>
    <row r="7" spans="1:254" s="205" customFormat="1" x14ac:dyDescent="0.3">
      <c r="A7" s="205" t="s">
        <v>751</v>
      </c>
      <c r="B7" s="236">
        <v>45751</v>
      </c>
      <c r="C7" s="205" t="s">
        <v>464</v>
      </c>
      <c r="D7" s="205" t="s">
        <v>682</v>
      </c>
      <c r="E7" s="205" t="s">
        <v>121</v>
      </c>
      <c r="F7" s="205" t="s">
        <v>695</v>
      </c>
      <c r="G7" s="205" t="s">
        <v>680</v>
      </c>
      <c r="H7" s="205" t="s">
        <v>20</v>
      </c>
      <c r="I7" s="205">
        <v>0.01</v>
      </c>
      <c r="J7" s="205" t="s">
        <v>339</v>
      </c>
      <c r="K7" s="205">
        <v>0</v>
      </c>
      <c r="L7" s="205">
        <v>1</v>
      </c>
      <c r="M7" s="205">
        <v>0.99</v>
      </c>
      <c r="N7" s="205">
        <v>5</v>
      </c>
      <c r="O7" s="205">
        <v>13</v>
      </c>
      <c r="P7" s="205">
        <v>30</v>
      </c>
      <c r="Q7" s="205">
        <v>3.3</v>
      </c>
      <c r="R7" s="205">
        <v>0.13</v>
      </c>
      <c r="S7" s="205">
        <v>2.1999999999999999E-2</v>
      </c>
      <c r="T7" s="205">
        <v>5.3</v>
      </c>
      <c r="U7" s="205">
        <v>6.2</v>
      </c>
      <c r="V7" s="205">
        <v>0.21</v>
      </c>
      <c r="W7" s="205">
        <v>8.6</v>
      </c>
      <c r="X7" s="205">
        <v>0.1</v>
      </c>
      <c r="Y7" s="205">
        <v>0.26</v>
      </c>
      <c r="Z7" s="205">
        <v>5.6000000000000001E-2</v>
      </c>
      <c r="AA7" s="205">
        <v>0.54</v>
      </c>
      <c r="AB7" s="205">
        <v>0.12</v>
      </c>
      <c r="AC7" s="205">
        <v>0.09</v>
      </c>
      <c r="AD7" s="205">
        <v>0.03</v>
      </c>
      <c r="AE7" s="205">
        <v>0.81</v>
      </c>
      <c r="AF7" s="205">
        <v>0.11</v>
      </c>
      <c r="AG7" s="205">
        <v>3.8</v>
      </c>
      <c r="AH7" s="205">
        <v>0.02</v>
      </c>
      <c r="AI7" s="205">
        <v>36.6</v>
      </c>
      <c r="AJ7" s="205">
        <v>971.64</v>
      </c>
      <c r="AK7" s="205">
        <v>10.68</v>
      </c>
      <c r="AL7" s="205">
        <v>0.16</v>
      </c>
      <c r="AM7" s="205">
        <v>982.32</v>
      </c>
      <c r="AN7" s="205">
        <v>0.16</v>
      </c>
      <c r="AO7" s="205">
        <v>0.49</v>
      </c>
      <c r="AP7" s="205">
        <v>4.8999999999999998E-3</v>
      </c>
      <c r="AQ7" s="228">
        <f t="shared" si="0"/>
        <v>953.77499999999998</v>
      </c>
      <c r="AR7" s="225">
        <f t="shared" si="1"/>
        <v>1.0299284422426673</v>
      </c>
      <c r="AS7" s="227">
        <f t="shared" si="2"/>
        <v>1029928.4422426673</v>
      </c>
      <c r="AT7" s="225">
        <f t="shared" si="3"/>
        <v>3.2957710151765358</v>
      </c>
    </row>
    <row r="8" spans="1:254" s="229" customFormat="1" x14ac:dyDescent="0.3">
      <c r="A8" s="205" t="s">
        <v>752</v>
      </c>
      <c r="B8" s="205" t="s">
        <v>678</v>
      </c>
      <c r="C8" s="205" t="s">
        <v>482</v>
      </c>
      <c r="D8" s="205" t="s">
        <v>682</v>
      </c>
      <c r="E8" s="205" t="s">
        <v>121</v>
      </c>
      <c r="F8" s="205" t="s">
        <v>697</v>
      </c>
      <c r="G8" s="205" t="s">
        <v>680</v>
      </c>
      <c r="H8" s="205" t="s">
        <v>20</v>
      </c>
      <c r="I8" s="205">
        <v>1.6E-2</v>
      </c>
      <c r="J8" s="205" t="s">
        <v>746</v>
      </c>
      <c r="K8" s="205">
        <v>5</v>
      </c>
      <c r="L8" s="205">
        <v>1.5</v>
      </c>
      <c r="M8" s="205">
        <v>0.99</v>
      </c>
      <c r="N8" s="205">
        <v>5</v>
      </c>
      <c r="O8" s="205">
        <v>22</v>
      </c>
      <c r="P8" s="205">
        <v>17</v>
      </c>
      <c r="Q8" s="205">
        <v>3.1</v>
      </c>
      <c r="R8" s="205">
        <v>0.14000000000000001</v>
      </c>
      <c r="S8" s="205">
        <v>2.5999999999999999E-2</v>
      </c>
      <c r="T8" s="205">
        <v>4.5</v>
      </c>
      <c r="U8" s="205">
        <v>5.2</v>
      </c>
      <c r="V8" s="205">
        <v>0.15</v>
      </c>
      <c r="W8" s="205">
        <v>12.8</v>
      </c>
      <c r="X8" s="205">
        <v>0.13</v>
      </c>
      <c r="Y8" s="205">
        <v>0.15</v>
      </c>
      <c r="Z8" s="205">
        <v>0.17</v>
      </c>
      <c r="AA8" s="205">
        <v>0.33</v>
      </c>
      <c r="AB8" s="205">
        <v>7.0000000000000007E-2</v>
      </c>
      <c r="AC8" s="205">
        <v>0.05</v>
      </c>
      <c r="AD8" s="205">
        <v>0.02</v>
      </c>
      <c r="AE8" s="205">
        <v>2.83</v>
      </c>
      <c r="AF8" s="205">
        <v>0.16</v>
      </c>
      <c r="AG8" s="205">
        <v>8.4</v>
      </c>
      <c r="AH8" s="205">
        <v>0.01</v>
      </c>
      <c r="AI8" s="205">
        <v>53.4</v>
      </c>
      <c r="AJ8" s="205">
        <v>1060.17</v>
      </c>
      <c r="AK8" s="205">
        <v>5.99</v>
      </c>
      <c r="AL8" s="205">
        <v>0.15</v>
      </c>
      <c r="AM8" s="205">
        <v>1066.1600000000001</v>
      </c>
      <c r="AN8" s="205">
        <v>0.15</v>
      </c>
      <c r="AO8" s="205">
        <v>0.49</v>
      </c>
      <c r="AP8" s="205">
        <v>4.8999999999999998E-3</v>
      </c>
      <c r="AQ8" s="228">
        <f t="shared" si="0"/>
        <v>953.77499999999998</v>
      </c>
      <c r="AR8" s="225">
        <f t="shared" si="1"/>
        <v>1.1178317737411865</v>
      </c>
      <c r="AS8" s="227">
        <f t="shared" si="2"/>
        <v>1117831.7737411864</v>
      </c>
      <c r="AT8" s="225">
        <f t="shared" si="3"/>
        <v>3.3534953212235594</v>
      </c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5"/>
      <c r="BN8" s="205"/>
      <c r="BO8" s="205"/>
      <c r="BP8" s="205"/>
      <c r="BQ8" s="205"/>
      <c r="BR8" s="205"/>
      <c r="BS8" s="205"/>
      <c r="BT8" s="205"/>
      <c r="BU8" s="205"/>
      <c r="BV8" s="205"/>
      <c r="BW8" s="205"/>
      <c r="BX8" s="205"/>
      <c r="BY8" s="205"/>
      <c r="BZ8" s="205"/>
      <c r="CA8" s="205"/>
      <c r="CB8" s="205"/>
      <c r="CC8" s="205"/>
      <c r="CD8" s="205"/>
      <c r="CE8" s="205"/>
      <c r="CF8" s="205"/>
      <c r="CG8" s="205"/>
      <c r="CH8" s="205"/>
      <c r="CI8" s="205"/>
      <c r="CJ8" s="205"/>
      <c r="CK8" s="205"/>
      <c r="CL8" s="205"/>
      <c r="CM8" s="205"/>
      <c r="CN8" s="205"/>
      <c r="CO8" s="205"/>
      <c r="CP8" s="205"/>
      <c r="CQ8" s="205"/>
      <c r="CR8" s="205"/>
      <c r="CS8" s="205"/>
      <c r="CT8" s="205"/>
      <c r="CU8" s="205"/>
      <c r="CV8" s="205"/>
      <c r="CW8" s="205"/>
      <c r="CX8" s="205"/>
      <c r="CY8" s="205"/>
      <c r="CZ8" s="205"/>
      <c r="DA8" s="205"/>
      <c r="DB8" s="205"/>
      <c r="DC8" s="205"/>
      <c r="DD8" s="205"/>
      <c r="DE8" s="205"/>
      <c r="DF8" s="205"/>
      <c r="DG8" s="205"/>
      <c r="DH8" s="205"/>
      <c r="DI8" s="205"/>
      <c r="DJ8" s="205"/>
      <c r="DK8" s="205"/>
      <c r="DL8" s="205"/>
      <c r="DM8" s="205"/>
      <c r="DN8" s="205"/>
      <c r="DO8" s="205"/>
      <c r="DP8" s="205"/>
      <c r="DQ8" s="205"/>
      <c r="DR8" s="205"/>
      <c r="DS8" s="205"/>
      <c r="DT8" s="205"/>
      <c r="DU8" s="205"/>
      <c r="DV8" s="205"/>
      <c r="DW8" s="205"/>
      <c r="DX8" s="205"/>
      <c r="DY8" s="205"/>
      <c r="DZ8" s="205"/>
      <c r="EA8" s="205"/>
      <c r="EB8" s="205"/>
      <c r="EC8" s="205"/>
      <c r="ED8" s="205"/>
      <c r="EE8" s="205"/>
      <c r="EF8" s="205"/>
      <c r="EG8" s="205"/>
      <c r="EH8" s="205"/>
      <c r="EI8" s="205"/>
      <c r="EJ8" s="205"/>
      <c r="EK8" s="205"/>
      <c r="EL8" s="205"/>
      <c r="EM8" s="205"/>
      <c r="EN8" s="205"/>
      <c r="EO8" s="205"/>
      <c r="EP8" s="205"/>
      <c r="EQ8" s="205"/>
      <c r="ER8" s="205"/>
      <c r="ES8" s="205"/>
      <c r="ET8" s="205"/>
      <c r="EU8" s="205"/>
      <c r="EV8" s="205"/>
      <c r="EW8" s="205"/>
      <c r="EX8" s="205"/>
      <c r="EY8" s="205"/>
      <c r="EZ8" s="205"/>
      <c r="FA8" s="205"/>
      <c r="FB8" s="205"/>
      <c r="FC8" s="205"/>
      <c r="FD8" s="205"/>
      <c r="FE8" s="205"/>
      <c r="FF8" s="205"/>
      <c r="FG8" s="205"/>
      <c r="FH8" s="205"/>
      <c r="FI8" s="205"/>
      <c r="FJ8" s="205"/>
      <c r="FK8" s="205"/>
      <c r="FL8" s="205"/>
      <c r="FM8" s="205"/>
      <c r="FN8" s="205"/>
      <c r="FO8" s="205"/>
      <c r="FP8" s="205"/>
      <c r="FQ8" s="205"/>
      <c r="FR8" s="205"/>
      <c r="FS8" s="205"/>
      <c r="FT8" s="205"/>
      <c r="FU8" s="205"/>
      <c r="FV8" s="205"/>
      <c r="FW8" s="205"/>
      <c r="FX8" s="205"/>
      <c r="FY8" s="205"/>
      <c r="FZ8" s="205"/>
      <c r="GA8" s="205"/>
      <c r="GB8" s="205"/>
      <c r="GC8" s="205"/>
      <c r="GD8" s="205"/>
      <c r="GE8" s="205"/>
      <c r="GF8" s="205"/>
      <c r="GG8" s="205"/>
      <c r="GH8" s="205"/>
      <c r="GI8" s="205"/>
      <c r="GJ8" s="205"/>
      <c r="GK8" s="205"/>
      <c r="GL8" s="205"/>
      <c r="GM8" s="205"/>
      <c r="GN8" s="205"/>
      <c r="GO8" s="205"/>
      <c r="GP8" s="205"/>
      <c r="GQ8" s="205"/>
      <c r="GR8" s="205"/>
      <c r="GS8" s="205"/>
      <c r="GT8" s="205"/>
      <c r="GU8" s="205"/>
      <c r="GV8" s="205"/>
      <c r="GW8" s="205"/>
      <c r="GX8" s="205"/>
      <c r="GY8" s="205"/>
      <c r="GZ8" s="205"/>
      <c r="HA8" s="205"/>
      <c r="HB8" s="205"/>
      <c r="HC8" s="205"/>
      <c r="HD8" s="205"/>
      <c r="HE8" s="205"/>
      <c r="HF8" s="205"/>
      <c r="HG8" s="205"/>
      <c r="HH8" s="205"/>
      <c r="HI8" s="205"/>
      <c r="HJ8" s="205"/>
      <c r="HK8" s="205"/>
      <c r="HL8" s="205"/>
      <c r="HM8" s="205"/>
      <c r="HN8" s="205"/>
      <c r="HO8" s="205"/>
      <c r="HP8" s="205"/>
      <c r="HQ8" s="205"/>
      <c r="HR8" s="205"/>
      <c r="HS8" s="205"/>
      <c r="HT8" s="205"/>
      <c r="HU8" s="205"/>
      <c r="HV8" s="205"/>
      <c r="HW8" s="205"/>
      <c r="HX8" s="205"/>
      <c r="HY8" s="205"/>
      <c r="HZ8" s="205"/>
      <c r="IA8" s="205"/>
      <c r="IB8" s="205"/>
      <c r="IC8" s="205"/>
      <c r="ID8" s="205"/>
      <c r="IE8" s="205"/>
      <c r="IF8" s="205"/>
      <c r="IG8" s="205"/>
      <c r="IH8" s="205"/>
      <c r="II8" s="205"/>
      <c r="IJ8" s="205"/>
      <c r="IK8" s="205"/>
      <c r="IL8" s="205"/>
      <c r="IM8" s="205"/>
      <c r="IN8" s="205"/>
      <c r="IO8" s="205"/>
      <c r="IP8" s="205"/>
      <c r="IQ8" s="205"/>
      <c r="IR8" s="205"/>
      <c r="IS8" s="205"/>
      <c r="IT8" s="205"/>
    </row>
    <row r="9" spans="1:254" s="224" customFormat="1" x14ac:dyDescent="0.3">
      <c r="A9" s="205" t="s">
        <v>753</v>
      </c>
      <c r="B9" s="205" t="s">
        <v>678</v>
      </c>
      <c r="C9" s="205" t="s">
        <v>489</v>
      </c>
      <c r="D9" s="205" t="s">
        <v>683</v>
      </c>
      <c r="E9" s="205" t="s">
        <v>121</v>
      </c>
      <c r="F9" s="205" t="s">
        <v>699</v>
      </c>
      <c r="G9" s="205" t="s">
        <v>680</v>
      </c>
      <c r="H9" s="205" t="s">
        <v>20</v>
      </c>
      <c r="I9" s="205">
        <v>2.8000000000000001E-2</v>
      </c>
      <c r="J9" s="205" t="s">
        <v>746</v>
      </c>
      <c r="K9" s="205">
        <v>5</v>
      </c>
      <c r="L9" s="205">
        <v>1.5</v>
      </c>
      <c r="M9" s="205">
        <v>0.99</v>
      </c>
      <c r="N9" s="205">
        <v>6</v>
      </c>
      <c r="O9" s="205">
        <v>25</v>
      </c>
      <c r="P9" s="205">
        <v>23</v>
      </c>
      <c r="Q9" s="205">
        <v>3.6</v>
      </c>
      <c r="R9" s="205">
        <v>0.17</v>
      </c>
      <c r="S9" s="205">
        <v>3.2000000000000001E-2</v>
      </c>
      <c r="T9" s="205">
        <v>4.4000000000000004</v>
      </c>
      <c r="U9" s="205">
        <v>5</v>
      </c>
      <c r="V9" s="205">
        <v>0.19</v>
      </c>
      <c r="W9" s="205">
        <v>44.1</v>
      </c>
      <c r="X9" s="205">
        <v>0.13</v>
      </c>
      <c r="Y9" s="205">
        <v>0.19</v>
      </c>
      <c r="Z9" s="205">
        <v>0.26300000000000001</v>
      </c>
      <c r="AA9" s="205">
        <v>0.37</v>
      </c>
      <c r="AB9" s="205">
        <v>0.06</v>
      </c>
      <c r="AC9" s="205">
        <v>0.05</v>
      </c>
      <c r="AD9" s="205">
        <v>0.05</v>
      </c>
      <c r="AE9" s="205">
        <v>4.26</v>
      </c>
      <c r="AF9" s="205">
        <v>0.19</v>
      </c>
      <c r="AG9" s="205">
        <v>12.1</v>
      </c>
      <c r="AH9" s="205">
        <v>0.03</v>
      </c>
      <c r="AI9" s="205">
        <v>57.6</v>
      </c>
      <c r="AJ9" s="205">
        <v>1042.72</v>
      </c>
      <c r="AK9" s="205">
        <v>2.15</v>
      </c>
      <c r="AL9" s="205">
        <v>0.18</v>
      </c>
      <c r="AM9" s="205">
        <v>1044.8699999999999</v>
      </c>
      <c r="AN9" s="205">
        <v>0.18</v>
      </c>
      <c r="AO9" s="205">
        <v>0.49</v>
      </c>
      <c r="AP9" s="205">
        <v>4.8999999999999998E-3</v>
      </c>
      <c r="AQ9" s="228">
        <f t="shared" si="0"/>
        <v>953.77499999999998</v>
      </c>
      <c r="AR9" s="225">
        <f t="shared" si="1"/>
        <v>1.0955099473146181</v>
      </c>
      <c r="AS9" s="227">
        <f t="shared" si="2"/>
        <v>1095509.9473146182</v>
      </c>
      <c r="AT9" s="225">
        <f t="shared" si="3"/>
        <v>3.943835810332625</v>
      </c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5"/>
      <c r="BN9" s="205"/>
      <c r="BO9" s="205"/>
      <c r="BP9" s="205"/>
      <c r="BQ9" s="205"/>
      <c r="BR9" s="205"/>
      <c r="BS9" s="205"/>
      <c r="BT9" s="205"/>
      <c r="BU9" s="205"/>
      <c r="BV9" s="205"/>
      <c r="BW9" s="205"/>
      <c r="BX9" s="205"/>
      <c r="BY9" s="205"/>
      <c r="BZ9" s="205"/>
      <c r="CA9" s="205"/>
      <c r="CB9" s="205"/>
      <c r="CC9" s="205"/>
      <c r="CD9" s="205"/>
      <c r="CE9" s="205"/>
      <c r="CF9" s="205"/>
      <c r="CG9" s="205"/>
      <c r="CH9" s="205"/>
      <c r="CI9" s="205"/>
      <c r="CJ9" s="205"/>
      <c r="CK9" s="205"/>
      <c r="CL9" s="205"/>
      <c r="CM9" s="205"/>
      <c r="CN9" s="205"/>
      <c r="CO9" s="205"/>
      <c r="CP9" s="205"/>
      <c r="CQ9" s="205"/>
      <c r="CR9" s="205"/>
      <c r="CS9" s="205"/>
      <c r="CT9" s="205"/>
      <c r="CU9" s="205"/>
      <c r="CV9" s="205"/>
      <c r="CW9" s="205"/>
      <c r="CX9" s="205"/>
      <c r="CY9" s="205"/>
      <c r="CZ9" s="205"/>
      <c r="DA9" s="205"/>
      <c r="DB9" s="205"/>
      <c r="DC9" s="205"/>
      <c r="DD9" s="205"/>
      <c r="DE9" s="205"/>
      <c r="DF9" s="205"/>
      <c r="DG9" s="205"/>
      <c r="DH9" s="205"/>
      <c r="DI9" s="205"/>
      <c r="DJ9" s="205"/>
      <c r="DK9" s="205"/>
      <c r="DL9" s="205"/>
      <c r="DM9" s="205"/>
      <c r="DN9" s="205"/>
      <c r="DO9" s="205"/>
      <c r="DP9" s="205"/>
      <c r="DQ9" s="205"/>
      <c r="DR9" s="205"/>
      <c r="DS9" s="205"/>
      <c r="DT9" s="205"/>
      <c r="DU9" s="205"/>
      <c r="DV9" s="205"/>
      <c r="DW9" s="205"/>
      <c r="DX9" s="205"/>
      <c r="DY9" s="205"/>
      <c r="DZ9" s="205"/>
      <c r="EA9" s="205"/>
      <c r="EB9" s="205"/>
      <c r="EC9" s="205"/>
      <c r="ED9" s="205"/>
      <c r="EE9" s="205"/>
      <c r="EF9" s="205"/>
      <c r="EG9" s="205"/>
      <c r="EH9" s="205"/>
      <c r="EI9" s="205"/>
      <c r="EJ9" s="205"/>
      <c r="EK9" s="205"/>
      <c r="EL9" s="205"/>
      <c r="EM9" s="205"/>
      <c r="EN9" s="205"/>
      <c r="EO9" s="205"/>
      <c r="EP9" s="205"/>
      <c r="EQ9" s="205"/>
      <c r="ER9" s="205"/>
      <c r="ES9" s="205"/>
      <c r="ET9" s="205"/>
      <c r="EU9" s="205"/>
      <c r="EV9" s="205"/>
      <c r="EW9" s="205"/>
      <c r="EX9" s="205"/>
      <c r="EY9" s="205"/>
      <c r="EZ9" s="205"/>
      <c r="FA9" s="205"/>
      <c r="FB9" s="205"/>
      <c r="FC9" s="205"/>
      <c r="FD9" s="205"/>
      <c r="FE9" s="205"/>
      <c r="FF9" s="205"/>
      <c r="FG9" s="205"/>
      <c r="FH9" s="205"/>
      <c r="FI9" s="205"/>
      <c r="FJ9" s="205"/>
      <c r="FK9" s="205"/>
      <c r="FL9" s="205"/>
      <c r="FM9" s="205"/>
      <c r="FN9" s="205"/>
      <c r="FO9" s="205"/>
      <c r="FP9" s="205"/>
      <c r="FQ9" s="205"/>
      <c r="FR9" s="205"/>
      <c r="FS9" s="205"/>
      <c r="FT9" s="205"/>
      <c r="FU9" s="205"/>
      <c r="FV9" s="205"/>
      <c r="FW9" s="205"/>
      <c r="FX9" s="205"/>
      <c r="FY9" s="205"/>
      <c r="FZ9" s="205"/>
      <c r="GA9" s="205"/>
      <c r="GB9" s="205"/>
      <c r="GC9" s="205"/>
      <c r="GD9" s="205"/>
      <c r="GE9" s="205"/>
      <c r="GF9" s="205"/>
      <c r="GG9" s="205"/>
      <c r="GH9" s="205"/>
      <c r="GI9" s="205"/>
      <c r="GJ9" s="205"/>
      <c r="GK9" s="205"/>
      <c r="GL9" s="205"/>
      <c r="GM9" s="205"/>
      <c r="GN9" s="205"/>
      <c r="GO9" s="205"/>
      <c r="GP9" s="205"/>
      <c r="GQ9" s="205"/>
      <c r="GR9" s="205"/>
      <c r="GS9" s="205"/>
      <c r="GT9" s="205"/>
      <c r="GU9" s="205"/>
      <c r="GV9" s="205"/>
      <c r="GW9" s="205"/>
      <c r="GX9" s="205"/>
      <c r="GY9" s="205"/>
      <c r="GZ9" s="205"/>
      <c r="HA9" s="205"/>
      <c r="HB9" s="205"/>
      <c r="HC9" s="205"/>
      <c r="HD9" s="205"/>
      <c r="HE9" s="205"/>
      <c r="HF9" s="205"/>
      <c r="HG9" s="205"/>
      <c r="HH9" s="205"/>
      <c r="HI9" s="205"/>
      <c r="HJ9" s="205"/>
      <c r="HK9" s="205"/>
      <c r="HL9" s="205"/>
      <c r="HM9" s="205"/>
      <c r="HN9" s="205"/>
      <c r="HO9" s="205"/>
      <c r="HP9" s="205"/>
      <c r="HQ9" s="205"/>
      <c r="HR9" s="205"/>
      <c r="HS9" s="205"/>
      <c r="HT9" s="205"/>
      <c r="HU9" s="205"/>
      <c r="HV9" s="205"/>
      <c r="HW9" s="205"/>
      <c r="HX9" s="205"/>
      <c r="HY9" s="205"/>
      <c r="HZ9" s="205"/>
      <c r="IA9" s="205"/>
      <c r="IB9" s="205"/>
      <c r="IC9" s="205"/>
      <c r="ID9" s="205"/>
      <c r="IE9" s="205"/>
      <c r="IF9" s="205"/>
      <c r="IG9" s="205"/>
      <c r="IH9" s="205"/>
      <c r="II9" s="205"/>
      <c r="IJ9" s="205"/>
      <c r="IK9" s="205"/>
      <c r="IL9" s="205"/>
      <c r="IM9" s="205"/>
      <c r="IN9" s="205"/>
      <c r="IO9" s="205"/>
      <c r="IP9" s="205"/>
      <c r="IQ9" s="205"/>
      <c r="IR9" s="205"/>
      <c r="IS9" s="205"/>
      <c r="IT9" s="205"/>
    </row>
    <row r="10" spans="1:254" s="229" customFormat="1" x14ac:dyDescent="0.3">
      <c r="A10" s="229" t="s">
        <v>754</v>
      </c>
      <c r="B10" s="229" t="s">
        <v>678</v>
      </c>
      <c r="C10" s="229" t="s">
        <v>516</v>
      </c>
      <c r="D10" s="229" t="s">
        <v>683</v>
      </c>
      <c r="E10" s="229" t="s">
        <v>121</v>
      </c>
      <c r="F10" s="229" t="s">
        <v>702</v>
      </c>
      <c r="G10" s="229" t="s">
        <v>680</v>
      </c>
      <c r="H10" s="229" t="s">
        <v>20</v>
      </c>
      <c r="I10" s="229">
        <v>0.01</v>
      </c>
      <c r="J10" s="229" t="s">
        <v>339</v>
      </c>
      <c r="K10" s="229">
        <v>5</v>
      </c>
      <c r="L10" s="229">
        <v>1.5</v>
      </c>
      <c r="M10" s="229">
        <v>0.99</v>
      </c>
      <c r="N10" s="229">
        <v>4</v>
      </c>
      <c r="O10" s="229">
        <v>14</v>
      </c>
      <c r="P10" s="229">
        <v>0.995</v>
      </c>
      <c r="Q10" s="229">
        <v>3</v>
      </c>
      <c r="R10" s="229">
        <v>0.14000000000000001</v>
      </c>
      <c r="S10" s="229">
        <v>2.3E-2</v>
      </c>
      <c r="T10" s="229">
        <v>4.5</v>
      </c>
      <c r="U10" s="229">
        <v>5.0999999999999996</v>
      </c>
      <c r="V10" s="229">
        <v>0.16</v>
      </c>
      <c r="W10" s="229">
        <v>17.100000000000001</v>
      </c>
      <c r="X10" s="229">
        <v>0.11</v>
      </c>
      <c r="Y10" s="229">
        <v>0.11</v>
      </c>
      <c r="Z10" s="229">
        <v>0.153</v>
      </c>
      <c r="AA10" s="229">
        <v>0.28000000000000003</v>
      </c>
      <c r="AB10" s="229">
        <v>0.05</v>
      </c>
      <c r="AC10" s="229">
        <v>0.04</v>
      </c>
      <c r="AD10" s="229">
        <v>0.03</v>
      </c>
      <c r="AE10" s="229">
        <v>3.44</v>
      </c>
      <c r="AF10" s="229">
        <v>0.13</v>
      </c>
      <c r="AG10" s="229">
        <v>4.4000000000000004</v>
      </c>
      <c r="AH10" s="229">
        <v>0.01</v>
      </c>
      <c r="AI10" s="229">
        <v>43.3</v>
      </c>
      <c r="AJ10" s="229">
        <v>1019.96</v>
      </c>
      <c r="AK10" s="229">
        <v>5.15</v>
      </c>
      <c r="AL10" s="229">
        <v>0.23</v>
      </c>
      <c r="AM10" s="229">
        <v>1025.1099999999999</v>
      </c>
      <c r="AN10" s="229">
        <v>0.23</v>
      </c>
      <c r="AO10" s="229">
        <v>0.49</v>
      </c>
      <c r="AP10" s="229">
        <v>4.8999999999999998E-3</v>
      </c>
      <c r="AQ10" s="231">
        <f t="shared" si="0"/>
        <v>953.77499999999998</v>
      </c>
      <c r="AR10" s="230">
        <f t="shared" si="1"/>
        <v>1.0747922728106734</v>
      </c>
      <c r="AS10" s="232">
        <f t="shared" si="2"/>
        <v>1074792.2728106733</v>
      </c>
      <c r="AT10" s="230">
        <f t="shared" si="3"/>
        <v>4.9440444549290978</v>
      </c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5"/>
      <c r="BN10" s="205"/>
      <c r="BO10" s="205"/>
      <c r="BP10" s="205"/>
      <c r="BQ10" s="205"/>
      <c r="BR10" s="205"/>
      <c r="BS10" s="205"/>
      <c r="BT10" s="205"/>
      <c r="BU10" s="205"/>
      <c r="BV10" s="205"/>
      <c r="BW10" s="205"/>
      <c r="BX10" s="205"/>
      <c r="BY10" s="205"/>
      <c r="BZ10" s="205"/>
      <c r="CA10" s="205"/>
      <c r="CB10" s="205"/>
      <c r="CC10" s="205"/>
      <c r="CD10" s="205"/>
      <c r="CE10" s="205"/>
      <c r="CF10" s="205"/>
      <c r="CG10" s="205"/>
      <c r="CH10" s="205"/>
      <c r="CI10" s="205"/>
      <c r="CJ10" s="205"/>
      <c r="CK10" s="205"/>
      <c r="CL10" s="205"/>
      <c r="CM10" s="205"/>
      <c r="CN10" s="205"/>
      <c r="CO10" s="205"/>
      <c r="CP10" s="205"/>
      <c r="CQ10" s="205"/>
      <c r="CR10" s="205"/>
      <c r="CS10" s="205"/>
      <c r="CT10" s="205"/>
      <c r="CU10" s="205"/>
      <c r="CV10" s="205"/>
      <c r="CW10" s="205"/>
      <c r="CX10" s="205"/>
      <c r="CY10" s="205"/>
      <c r="CZ10" s="205"/>
      <c r="DA10" s="205"/>
      <c r="DB10" s="205"/>
      <c r="DC10" s="205"/>
      <c r="DD10" s="205"/>
      <c r="DE10" s="205"/>
      <c r="DF10" s="205"/>
      <c r="DG10" s="205"/>
      <c r="DH10" s="205"/>
      <c r="DI10" s="205"/>
      <c r="DJ10" s="205"/>
      <c r="DK10" s="205"/>
      <c r="DL10" s="205"/>
      <c r="DM10" s="205"/>
      <c r="DN10" s="205"/>
      <c r="DO10" s="205"/>
      <c r="DP10" s="205"/>
      <c r="DQ10" s="205"/>
      <c r="DR10" s="205"/>
      <c r="DS10" s="205"/>
      <c r="DT10" s="205"/>
      <c r="DU10" s="205"/>
      <c r="DV10" s="205"/>
      <c r="DW10" s="205"/>
      <c r="DX10" s="205"/>
      <c r="DY10" s="205"/>
      <c r="DZ10" s="205"/>
      <c r="EA10" s="205"/>
      <c r="EB10" s="205"/>
      <c r="EC10" s="205"/>
      <c r="ED10" s="205"/>
      <c r="EE10" s="205"/>
      <c r="EF10" s="205"/>
      <c r="EG10" s="205"/>
      <c r="EH10" s="205"/>
      <c r="EI10" s="205"/>
      <c r="EJ10" s="205"/>
      <c r="EK10" s="205"/>
      <c r="EL10" s="205"/>
      <c r="EM10" s="205"/>
      <c r="EN10" s="205"/>
      <c r="EO10" s="205"/>
      <c r="EP10" s="205"/>
      <c r="EQ10" s="205"/>
      <c r="ER10" s="205"/>
      <c r="ES10" s="205"/>
      <c r="ET10" s="205"/>
      <c r="EU10" s="205"/>
      <c r="EV10" s="205"/>
      <c r="EW10" s="205"/>
      <c r="EX10" s="205"/>
      <c r="EY10" s="205"/>
      <c r="EZ10" s="205"/>
      <c r="FA10" s="205"/>
      <c r="FB10" s="205"/>
      <c r="FC10" s="205"/>
      <c r="FD10" s="205"/>
      <c r="FE10" s="205"/>
      <c r="FF10" s="205"/>
      <c r="FG10" s="205"/>
      <c r="FH10" s="205"/>
      <c r="FI10" s="205"/>
      <c r="FJ10" s="205"/>
      <c r="FK10" s="205"/>
      <c r="FL10" s="205"/>
      <c r="FM10" s="205"/>
      <c r="FN10" s="205"/>
      <c r="FO10" s="205"/>
      <c r="FP10" s="205"/>
      <c r="FQ10" s="205"/>
      <c r="FR10" s="205"/>
      <c r="FS10" s="205"/>
      <c r="FT10" s="205"/>
      <c r="FU10" s="205"/>
      <c r="FV10" s="205"/>
      <c r="FW10" s="205"/>
      <c r="FX10" s="205"/>
      <c r="FY10" s="205"/>
      <c r="FZ10" s="205"/>
      <c r="GA10" s="205"/>
      <c r="GB10" s="205"/>
      <c r="GC10" s="205"/>
      <c r="GD10" s="205"/>
      <c r="GE10" s="205"/>
      <c r="GF10" s="205"/>
      <c r="GG10" s="205"/>
      <c r="GH10" s="205"/>
      <c r="GI10" s="205"/>
      <c r="GJ10" s="205"/>
      <c r="GK10" s="205"/>
      <c r="GL10" s="205"/>
      <c r="GM10" s="205"/>
      <c r="GN10" s="205"/>
      <c r="GO10" s="205"/>
      <c r="GP10" s="205"/>
      <c r="GQ10" s="205"/>
      <c r="GR10" s="205"/>
      <c r="GS10" s="205"/>
      <c r="GT10" s="205"/>
      <c r="GU10" s="205"/>
      <c r="GV10" s="205"/>
      <c r="GW10" s="205"/>
      <c r="GX10" s="205"/>
      <c r="GY10" s="205"/>
      <c r="GZ10" s="205"/>
      <c r="HA10" s="205"/>
      <c r="HB10" s="205"/>
      <c r="HC10" s="205"/>
      <c r="HD10" s="205"/>
      <c r="HE10" s="205"/>
      <c r="HF10" s="205"/>
      <c r="HG10" s="205"/>
      <c r="HH10" s="205"/>
      <c r="HI10" s="205"/>
      <c r="HJ10" s="205"/>
      <c r="HK10" s="205"/>
      <c r="HL10" s="205"/>
      <c r="HM10" s="205"/>
      <c r="HN10" s="205"/>
      <c r="HO10" s="205"/>
      <c r="HP10" s="205"/>
      <c r="HQ10" s="205"/>
      <c r="HR10" s="205"/>
      <c r="HS10" s="205"/>
      <c r="HT10" s="205"/>
      <c r="HU10" s="205"/>
      <c r="HV10" s="205"/>
      <c r="HW10" s="205"/>
      <c r="HX10" s="205"/>
      <c r="HY10" s="205"/>
      <c r="HZ10" s="205"/>
      <c r="IA10" s="205"/>
      <c r="IB10" s="205"/>
      <c r="IC10" s="205"/>
      <c r="ID10" s="205"/>
      <c r="IE10" s="205"/>
      <c r="IF10" s="205"/>
      <c r="IG10" s="205"/>
      <c r="IH10" s="205"/>
      <c r="II10" s="205"/>
      <c r="IJ10" s="205"/>
      <c r="IK10" s="205"/>
      <c r="IL10" s="205"/>
      <c r="IM10" s="205"/>
      <c r="IN10" s="205"/>
      <c r="IO10" s="205"/>
      <c r="IP10" s="205"/>
      <c r="IQ10" s="205"/>
      <c r="IR10" s="205"/>
      <c r="IS10" s="205"/>
      <c r="IT10" s="205"/>
    </row>
    <row r="11" spans="1:254" s="224" customFormat="1" x14ac:dyDescent="0.3">
      <c r="A11" s="224" t="s">
        <v>755</v>
      </c>
      <c r="B11" s="224" t="s">
        <v>678</v>
      </c>
      <c r="C11" s="224" t="s">
        <v>756</v>
      </c>
      <c r="D11" s="224" t="s">
        <v>679</v>
      </c>
      <c r="E11" s="224" t="s">
        <v>125</v>
      </c>
      <c r="F11" s="224" t="s">
        <v>705</v>
      </c>
      <c r="G11" s="224" t="s">
        <v>680</v>
      </c>
      <c r="H11" s="224" t="s">
        <v>20</v>
      </c>
      <c r="I11" s="224">
        <v>0.02</v>
      </c>
      <c r="J11" s="224" t="s">
        <v>292</v>
      </c>
      <c r="K11" s="224" t="s">
        <v>757</v>
      </c>
      <c r="L11" s="224">
        <v>1.5</v>
      </c>
      <c r="M11" s="224">
        <v>0.99</v>
      </c>
      <c r="N11" s="224">
        <v>4</v>
      </c>
      <c r="O11" s="224">
        <v>15</v>
      </c>
      <c r="P11" s="224">
        <v>19</v>
      </c>
      <c r="Q11" s="224">
        <v>3.1</v>
      </c>
      <c r="R11" s="224">
        <v>0.31</v>
      </c>
      <c r="S11" s="224">
        <v>2.3E-2</v>
      </c>
      <c r="T11" s="224">
        <v>4.5999999999999996</v>
      </c>
      <c r="U11" s="224">
        <v>5.5</v>
      </c>
      <c r="V11" s="224">
        <v>0.24</v>
      </c>
      <c r="W11" s="224">
        <v>17.899999999999999</v>
      </c>
      <c r="X11" s="224">
        <v>0.13</v>
      </c>
      <c r="Y11" s="224">
        <v>0.33</v>
      </c>
      <c r="Z11" s="224">
        <v>0.17599999999999999</v>
      </c>
      <c r="AA11" s="224">
        <v>0.57999999999999996</v>
      </c>
      <c r="AB11" s="224">
        <v>0.12</v>
      </c>
      <c r="AC11" s="224">
        <v>0.05</v>
      </c>
      <c r="AD11" s="224">
        <v>0.03</v>
      </c>
      <c r="AE11" s="224">
        <v>1.87</v>
      </c>
      <c r="AF11" s="224">
        <v>0.18</v>
      </c>
      <c r="AG11" s="224">
        <v>14.1</v>
      </c>
      <c r="AH11" s="224">
        <v>0.03</v>
      </c>
      <c r="AI11" s="224">
        <v>68.599999999999994</v>
      </c>
      <c r="AJ11" s="224">
        <v>725.93</v>
      </c>
      <c r="AK11" s="224">
        <v>349.11</v>
      </c>
      <c r="AL11" s="224">
        <v>0.32</v>
      </c>
      <c r="AM11" s="224">
        <v>1075.04</v>
      </c>
      <c r="AN11" s="224">
        <v>0.32</v>
      </c>
      <c r="AO11" s="224">
        <v>0.49</v>
      </c>
      <c r="AP11" s="224">
        <v>4.8999999999999998E-3</v>
      </c>
      <c r="AQ11" s="226">
        <f t="shared" si="0"/>
        <v>953.77499999999998</v>
      </c>
      <c r="AR11" s="234">
        <f t="shared" si="1"/>
        <v>1.1271421456842547</v>
      </c>
      <c r="AS11" s="235">
        <f t="shared" si="2"/>
        <v>1127142.1456842548</v>
      </c>
      <c r="AT11" s="234">
        <f t="shared" si="3"/>
        <v>7.2137097323792307</v>
      </c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5"/>
      <c r="CE11" s="205"/>
      <c r="CF11" s="205"/>
      <c r="CG11" s="205"/>
      <c r="CH11" s="205"/>
      <c r="CI11" s="205"/>
      <c r="CJ11" s="205"/>
      <c r="CK11" s="205"/>
      <c r="CL11" s="205"/>
      <c r="CM11" s="205"/>
      <c r="CN11" s="205"/>
      <c r="CO11" s="205"/>
      <c r="CP11" s="205"/>
      <c r="CQ11" s="205"/>
      <c r="CR11" s="205"/>
      <c r="CS11" s="205"/>
      <c r="CT11" s="205"/>
      <c r="CU11" s="205"/>
      <c r="CV11" s="205"/>
      <c r="CW11" s="205"/>
      <c r="CX11" s="205"/>
      <c r="CY11" s="205"/>
      <c r="CZ11" s="205"/>
      <c r="DA11" s="205"/>
      <c r="DB11" s="205"/>
      <c r="DC11" s="205"/>
      <c r="DD11" s="205"/>
      <c r="DE11" s="205"/>
      <c r="DF11" s="205"/>
      <c r="DG11" s="205"/>
      <c r="DH11" s="205"/>
      <c r="DI11" s="205"/>
      <c r="DJ11" s="205"/>
      <c r="DK11" s="205"/>
      <c r="DL11" s="205"/>
      <c r="DM11" s="205"/>
      <c r="DN11" s="205"/>
      <c r="DO11" s="205"/>
      <c r="DP11" s="205"/>
      <c r="DQ11" s="205"/>
      <c r="DR11" s="205"/>
      <c r="DS11" s="205"/>
      <c r="DT11" s="205"/>
      <c r="DU11" s="205"/>
      <c r="DV11" s="205"/>
      <c r="DW11" s="205"/>
      <c r="DX11" s="205"/>
      <c r="DY11" s="205"/>
      <c r="DZ11" s="205"/>
      <c r="EA11" s="205"/>
      <c r="EB11" s="205"/>
      <c r="EC11" s="205"/>
      <c r="ED11" s="205"/>
      <c r="EE11" s="205"/>
      <c r="EF11" s="205"/>
      <c r="EG11" s="205"/>
      <c r="EH11" s="205"/>
      <c r="EI11" s="205"/>
      <c r="EJ11" s="205"/>
      <c r="EK11" s="205"/>
      <c r="EL11" s="205"/>
      <c r="EM11" s="205"/>
      <c r="EN11" s="205"/>
      <c r="EO11" s="205"/>
      <c r="EP11" s="205"/>
      <c r="EQ11" s="205"/>
      <c r="ER11" s="205"/>
      <c r="ES11" s="205"/>
      <c r="ET11" s="205"/>
      <c r="EU11" s="205"/>
      <c r="EV11" s="205"/>
      <c r="EW11" s="205"/>
      <c r="EX11" s="205"/>
      <c r="EY11" s="205"/>
      <c r="EZ11" s="205"/>
      <c r="FA11" s="205"/>
      <c r="FB11" s="205"/>
      <c r="FC11" s="205"/>
      <c r="FD11" s="205"/>
      <c r="FE11" s="205"/>
      <c r="FF11" s="205"/>
      <c r="FG11" s="205"/>
      <c r="FH11" s="205"/>
      <c r="FI11" s="205"/>
      <c r="FJ11" s="205"/>
      <c r="FK11" s="205"/>
      <c r="FL11" s="205"/>
      <c r="FM11" s="205"/>
      <c r="FN11" s="205"/>
      <c r="FO11" s="205"/>
      <c r="FP11" s="205"/>
      <c r="FQ11" s="205"/>
      <c r="FR11" s="205"/>
      <c r="FS11" s="205"/>
      <c r="FT11" s="205"/>
      <c r="FU11" s="205"/>
      <c r="FV11" s="205"/>
      <c r="FW11" s="205"/>
      <c r="FX11" s="205"/>
      <c r="FY11" s="205"/>
      <c r="FZ11" s="205"/>
      <c r="GA11" s="205"/>
      <c r="GB11" s="205"/>
      <c r="GC11" s="205"/>
      <c r="GD11" s="205"/>
      <c r="GE11" s="205"/>
      <c r="GF11" s="205"/>
      <c r="GG11" s="205"/>
      <c r="GH11" s="205"/>
      <c r="GI11" s="205"/>
      <c r="GJ11" s="205"/>
      <c r="GK11" s="205"/>
      <c r="GL11" s="205"/>
      <c r="GM11" s="205"/>
      <c r="GN11" s="205"/>
      <c r="GO11" s="205"/>
      <c r="GP11" s="205"/>
      <c r="GQ11" s="205"/>
      <c r="GR11" s="205"/>
      <c r="GS11" s="205"/>
      <c r="GT11" s="205"/>
      <c r="GU11" s="205"/>
      <c r="GV11" s="205"/>
      <c r="GW11" s="205"/>
      <c r="GX11" s="205"/>
      <c r="GY11" s="205"/>
      <c r="GZ11" s="205"/>
      <c r="HA11" s="205"/>
      <c r="HB11" s="205"/>
      <c r="HC11" s="205"/>
      <c r="HD11" s="205"/>
      <c r="HE11" s="205"/>
      <c r="HF11" s="205"/>
      <c r="HG11" s="205"/>
      <c r="HH11" s="205"/>
      <c r="HI11" s="205"/>
      <c r="HJ11" s="205"/>
      <c r="HK11" s="205"/>
      <c r="HL11" s="205"/>
      <c r="HM11" s="205"/>
      <c r="HN11" s="205"/>
      <c r="HO11" s="205"/>
      <c r="HP11" s="205"/>
      <c r="HQ11" s="205"/>
      <c r="HR11" s="205"/>
      <c r="HS11" s="205"/>
      <c r="HT11" s="205"/>
      <c r="HU11" s="205"/>
      <c r="HV11" s="205"/>
      <c r="HW11" s="205"/>
      <c r="HX11" s="205"/>
      <c r="HY11" s="205"/>
      <c r="HZ11" s="205"/>
      <c r="IA11" s="205"/>
      <c r="IB11" s="205"/>
      <c r="IC11" s="205"/>
      <c r="ID11" s="205"/>
      <c r="IE11" s="205"/>
      <c r="IF11" s="205"/>
      <c r="IG11" s="205"/>
      <c r="IH11" s="205"/>
      <c r="II11" s="205"/>
      <c r="IJ11" s="205"/>
      <c r="IK11" s="205"/>
      <c r="IL11" s="205"/>
      <c r="IM11" s="205"/>
      <c r="IN11" s="205"/>
      <c r="IO11" s="205"/>
      <c r="IP11" s="205"/>
      <c r="IQ11" s="205"/>
      <c r="IR11" s="205"/>
      <c r="IS11" s="205"/>
      <c r="IT11" s="205"/>
    </row>
    <row r="12" spans="1:254" s="205" customFormat="1" x14ac:dyDescent="0.3">
      <c r="A12" s="205" t="s">
        <v>758</v>
      </c>
      <c r="B12" s="205" t="s">
        <v>678</v>
      </c>
      <c r="C12" s="205" t="s">
        <v>759</v>
      </c>
      <c r="D12" s="205" t="s">
        <v>681</v>
      </c>
      <c r="E12" s="205" t="s">
        <v>125</v>
      </c>
      <c r="F12" s="205" t="s">
        <v>708</v>
      </c>
      <c r="G12" s="205" t="s">
        <v>680</v>
      </c>
      <c r="H12" s="205" t="s">
        <v>20</v>
      </c>
      <c r="I12" s="205">
        <v>1.4E-2</v>
      </c>
      <c r="J12" s="205" t="s">
        <v>339</v>
      </c>
      <c r="K12" s="205" t="s">
        <v>289</v>
      </c>
      <c r="L12" s="205">
        <v>2</v>
      </c>
      <c r="M12" s="205">
        <v>0.99</v>
      </c>
      <c r="N12" s="205">
        <v>7</v>
      </c>
      <c r="O12" s="205">
        <v>19</v>
      </c>
      <c r="P12" s="205">
        <v>0.995</v>
      </c>
      <c r="Q12" s="205">
        <v>5</v>
      </c>
      <c r="R12" s="205">
        <v>0.19</v>
      </c>
      <c r="S12" s="205">
        <v>3.5000000000000003E-2</v>
      </c>
      <c r="T12" s="205">
        <v>4.5</v>
      </c>
      <c r="U12" s="205">
        <v>5.3</v>
      </c>
      <c r="V12" s="205">
        <v>0.21</v>
      </c>
      <c r="W12" s="205">
        <v>24.5</v>
      </c>
      <c r="X12" s="205">
        <v>0.1</v>
      </c>
      <c r="Y12" s="205">
        <v>0.13</v>
      </c>
      <c r="Z12" s="205">
        <v>0.13300000000000001</v>
      </c>
      <c r="AA12" s="205">
        <v>0.49</v>
      </c>
      <c r="AB12" s="205">
        <v>0.09</v>
      </c>
      <c r="AC12" s="205">
        <v>0.03</v>
      </c>
      <c r="AD12" s="205">
        <v>0.04</v>
      </c>
      <c r="AE12" s="205">
        <v>2.77</v>
      </c>
      <c r="AF12" s="205">
        <v>0.15</v>
      </c>
      <c r="AG12" s="205">
        <v>6.6</v>
      </c>
      <c r="AH12" s="205">
        <v>0.01</v>
      </c>
      <c r="AI12" s="205">
        <v>61.1</v>
      </c>
      <c r="AJ12" s="205">
        <v>1233.29</v>
      </c>
      <c r="AK12" s="205">
        <v>14.77</v>
      </c>
      <c r="AL12" s="205">
        <v>0.2</v>
      </c>
      <c r="AM12" s="205">
        <v>1248.06</v>
      </c>
      <c r="AN12" s="205">
        <v>0.2</v>
      </c>
      <c r="AO12" s="205">
        <v>0.49</v>
      </c>
      <c r="AP12" s="205">
        <v>4.8999999999999998E-3</v>
      </c>
      <c r="AQ12" s="228">
        <f t="shared" si="0"/>
        <v>953.77499999999998</v>
      </c>
      <c r="AR12" s="225">
        <f t="shared" si="1"/>
        <v>1.3085476134308405</v>
      </c>
      <c r="AS12" s="227">
        <f t="shared" si="2"/>
        <v>1308547.6134308404</v>
      </c>
      <c r="AT12" s="225">
        <f t="shared" si="3"/>
        <v>5.2341904537233619</v>
      </c>
    </row>
    <row r="13" spans="1:254" s="205" customFormat="1" x14ac:dyDescent="0.3">
      <c r="A13" s="205" t="s">
        <v>760</v>
      </c>
      <c r="B13" s="205" t="s">
        <v>678</v>
      </c>
      <c r="C13" s="205" t="s">
        <v>434</v>
      </c>
      <c r="D13" s="205" t="s">
        <v>682</v>
      </c>
      <c r="E13" s="205" t="s">
        <v>125</v>
      </c>
      <c r="F13" s="205" t="s">
        <v>710</v>
      </c>
      <c r="G13" s="205" t="s">
        <v>680</v>
      </c>
      <c r="H13" s="205" t="s">
        <v>20</v>
      </c>
      <c r="I13" s="205">
        <v>2.7E-2</v>
      </c>
      <c r="J13" s="205" t="s">
        <v>746</v>
      </c>
      <c r="K13" s="205" t="s">
        <v>289</v>
      </c>
      <c r="L13" s="205">
        <v>1.5</v>
      </c>
      <c r="M13" s="205">
        <v>0.99</v>
      </c>
      <c r="N13" s="205">
        <v>5</v>
      </c>
      <c r="O13" s="205">
        <v>21</v>
      </c>
      <c r="P13" s="205">
        <v>32</v>
      </c>
      <c r="Q13" s="205">
        <v>3.1</v>
      </c>
      <c r="R13" s="205">
        <v>0.15</v>
      </c>
      <c r="S13" s="205">
        <v>2.8000000000000001E-2</v>
      </c>
      <c r="T13" s="205">
        <v>4.8</v>
      </c>
      <c r="U13" s="205">
        <v>5.5</v>
      </c>
      <c r="V13" s="205">
        <v>0.2</v>
      </c>
      <c r="W13" s="205">
        <v>13.3</v>
      </c>
      <c r="X13" s="205">
        <v>0.18</v>
      </c>
      <c r="Y13" s="205">
        <v>0.16</v>
      </c>
      <c r="Z13" s="205">
        <v>0.124</v>
      </c>
      <c r="AA13" s="205">
        <v>0.35</v>
      </c>
      <c r="AB13" s="205">
        <v>0.08</v>
      </c>
      <c r="AC13" s="205">
        <v>0.08</v>
      </c>
      <c r="AD13" s="205">
        <v>0.01</v>
      </c>
      <c r="AE13" s="205">
        <v>1.95</v>
      </c>
      <c r="AF13" s="205">
        <v>0.14000000000000001</v>
      </c>
      <c r="AG13" s="205">
        <v>7.5</v>
      </c>
      <c r="AH13" s="205">
        <v>0.02</v>
      </c>
      <c r="AI13" s="205">
        <v>55.6</v>
      </c>
      <c r="AJ13" s="205">
        <v>1072.3399999999999</v>
      </c>
      <c r="AK13" s="205">
        <v>17.28</v>
      </c>
      <c r="AL13" s="205">
        <v>0.22</v>
      </c>
      <c r="AM13" s="205">
        <v>1089.6199999999999</v>
      </c>
      <c r="AN13" s="205">
        <v>0.22</v>
      </c>
      <c r="AO13" s="205">
        <v>0.49</v>
      </c>
      <c r="AP13" s="205">
        <v>4.8999999999999998E-3</v>
      </c>
      <c r="AQ13" s="228">
        <f t="shared" si="0"/>
        <v>953.77499999999998</v>
      </c>
      <c r="AR13" s="225">
        <f t="shared" si="1"/>
        <v>1.1424287698880762</v>
      </c>
      <c r="AS13" s="227">
        <f t="shared" si="2"/>
        <v>1142428.7698880762</v>
      </c>
      <c r="AT13" s="225">
        <f t="shared" si="3"/>
        <v>5.0266865875075357</v>
      </c>
    </row>
    <row r="14" spans="1:254" s="229" customFormat="1" x14ac:dyDescent="0.3">
      <c r="A14" s="229" t="s">
        <v>761</v>
      </c>
      <c r="B14" s="229" t="s">
        <v>678</v>
      </c>
      <c r="C14" s="229" t="s">
        <v>523</v>
      </c>
      <c r="D14" s="229" t="s">
        <v>683</v>
      </c>
      <c r="E14" s="229" t="s">
        <v>125</v>
      </c>
      <c r="F14" s="229" t="s">
        <v>712</v>
      </c>
      <c r="G14" s="229" t="s">
        <v>680</v>
      </c>
      <c r="H14" s="229" t="s">
        <v>20</v>
      </c>
      <c r="I14" s="229">
        <v>1.4E-2</v>
      </c>
      <c r="J14" s="229" t="s">
        <v>339</v>
      </c>
      <c r="K14" s="229">
        <v>5</v>
      </c>
      <c r="L14" s="229">
        <v>1.5</v>
      </c>
      <c r="M14" s="229">
        <v>0.99</v>
      </c>
      <c r="N14" s="229">
        <v>6</v>
      </c>
      <c r="O14" s="229">
        <v>17</v>
      </c>
      <c r="P14" s="229">
        <v>22</v>
      </c>
      <c r="Q14" s="229">
        <v>4.2</v>
      </c>
      <c r="R14" s="229">
        <v>0.18</v>
      </c>
      <c r="S14" s="229">
        <v>0.03</v>
      </c>
      <c r="T14" s="229">
        <v>4.7</v>
      </c>
      <c r="U14" s="229">
        <v>5.5</v>
      </c>
      <c r="V14" s="229">
        <v>0.21</v>
      </c>
      <c r="W14" s="229">
        <v>16</v>
      </c>
      <c r="X14" s="229">
        <v>0.12</v>
      </c>
      <c r="Y14" s="229">
        <v>0.26</v>
      </c>
      <c r="Z14" s="229">
        <v>0.11899999999999999</v>
      </c>
      <c r="AA14" s="229">
        <v>0.44</v>
      </c>
      <c r="AB14" s="229">
        <v>7.0000000000000007E-2</v>
      </c>
      <c r="AC14" s="229">
        <v>0.05</v>
      </c>
      <c r="AD14" s="229">
        <v>0.02</v>
      </c>
      <c r="AE14" s="229">
        <v>2.25</v>
      </c>
      <c r="AF14" s="229">
        <v>0.11</v>
      </c>
      <c r="AG14" s="229">
        <v>5.5</v>
      </c>
      <c r="AH14" s="229">
        <v>0.02</v>
      </c>
      <c r="AI14" s="229">
        <v>40.1</v>
      </c>
      <c r="AJ14" s="229">
        <v>1122.19</v>
      </c>
      <c r="AK14" s="229">
        <v>10.06</v>
      </c>
      <c r="AL14" s="229">
        <v>0.18</v>
      </c>
      <c r="AM14" s="229">
        <v>1132.25</v>
      </c>
      <c r="AN14" s="229">
        <v>0.18</v>
      </c>
      <c r="AO14" s="229">
        <v>0.49</v>
      </c>
      <c r="AP14" s="229">
        <v>4.8999999999999998E-3</v>
      </c>
      <c r="AQ14" s="231">
        <f t="shared" si="0"/>
        <v>953.77499999999998</v>
      </c>
      <c r="AR14" s="230">
        <f t="shared" si="1"/>
        <v>1.1871248460066577</v>
      </c>
      <c r="AS14" s="232">
        <f t="shared" si="2"/>
        <v>1187124.8460066577</v>
      </c>
      <c r="AT14" s="230">
        <f t="shared" si="3"/>
        <v>4.2736494456239678</v>
      </c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205"/>
      <c r="BN14" s="205"/>
      <c r="BO14" s="205"/>
      <c r="BP14" s="205"/>
      <c r="BQ14" s="205"/>
      <c r="BR14" s="205"/>
      <c r="BS14" s="205"/>
      <c r="BT14" s="205"/>
      <c r="BU14" s="205"/>
      <c r="BV14" s="205"/>
      <c r="BW14" s="205"/>
      <c r="BX14" s="205"/>
      <c r="BY14" s="205"/>
      <c r="BZ14" s="205"/>
      <c r="CA14" s="205"/>
      <c r="CB14" s="205"/>
      <c r="CC14" s="205"/>
      <c r="CD14" s="205"/>
      <c r="CE14" s="205"/>
      <c r="CF14" s="205"/>
      <c r="CG14" s="205"/>
      <c r="CH14" s="205"/>
      <c r="CI14" s="205"/>
      <c r="CJ14" s="205"/>
      <c r="CK14" s="205"/>
      <c r="CL14" s="205"/>
      <c r="CM14" s="205"/>
      <c r="CN14" s="205"/>
      <c r="CO14" s="205"/>
      <c r="CP14" s="205"/>
      <c r="CQ14" s="205"/>
      <c r="CR14" s="205"/>
      <c r="CS14" s="205"/>
      <c r="CT14" s="205"/>
      <c r="CU14" s="205"/>
      <c r="CV14" s="205"/>
      <c r="CW14" s="205"/>
      <c r="CX14" s="205"/>
      <c r="CY14" s="205"/>
      <c r="CZ14" s="205"/>
      <c r="DA14" s="205"/>
      <c r="DB14" s="205"/>
      <c r="DC14" s="205"/>
      <c r="DD14" s="205"/>
      <c r="DE14" s="205"/>
      <c r="DF14" s="205"/>
      <c r="DG14" s="205"/>
      <c r="DH14" s="205"/>
      <c r="DI14" s="205"/>
      <c r="DJ14" s="205"/>
      <c r="DK14" s="205"/>
      <c r="DL14" s="205"/>
      <c r="DM14" s="205"/>
      <c r="DN14" s="205"/>
      <c r="DO14" s="205"/>
      <c r="DP14" s="205"/>
      <c r="DQ14" s="205"/>
      <c r="DR14" s="205"/>
      <c r="DS14" s="205"/>
      <c r="DT14" s="205"/>
      <c r="DU14" s="205"/>
      <c r="DV14" s="205"/>
      <c r="DW14" s="205"/>
      <c r="DX14" s="205"/>
      <c r="DY14" s="205"/>
      <c r="DZ14" s="205"/>
      <c r="EA14" s="205"/>
      <c r="EB14" s="205"/>
      <c r="EC14" s="205"/>
      <c r="ED14" s="205"/>
      <c r="EE14" s="205"/>
      <c r="EF14" s="205"/>
      <c r="EG14" s="205"/>
      <c r="EH14" s="205"/>
      <c r="EI14" s="205"/>
      <c r="EJ14" s="205"/>
      <c r="EK14" s="205"/>
      <c r="EL14" s="205"/>
      <c r="EM14" s="205"/>
      <c r="EN14" s="205"/>
      <c r="EO14" s="205"/>
      <c r="EP14" s="205"/>
      <c r="EQ14" s="205"/>
      <c r="ER14" s="205"/>
      <c r="ES14" s="205"/>
      <c r="ET14" s="205"/>
      <c r="EU14" s="205"/>
      <c r="EV14" s="205"/>
      <c r="EW14" s="205"/>
      <c r="EX14" s="205"/>
      <c r="EY14" s="205"/>
      <c r="EZ14" s="205"/>
      <c r="FA14" s="205"/>
      <c r="FB14" s="205"/>
      <c r="FC14" s="205"/>
      <c r="FD14" s="205"/>
      <c r="FE14" s="205"/>
      <c r="FF14" s="205"/>
      <c r="FG14" s="205"/>
      <c r="FH14" s="205"/>
      <c r="FI14" s="205"/>
      <c r="FJ14" s="205"/>
      <c r="FK14" s="205"/>
      <c r="FL14" s="205"/>
      <c r="FM14" s="205"/>
      <c r="FN14" s="205"/>
      <c r="FO14" s="205"/>
      <c r="FP14" s="205"/>
      <c r="FQ14" s="205"/>
      <c r="FR14" s="205"/>
      <c r="FS14" s="205"/>
      <c r="FT14" s="205"/>
      <c r="FU14" s="205"/>
      <c r="FV14" s="205"/>
      <c r="FW14" s="205"/>
      <c r="FX14" s="205"/>
      <c r="FY14" s="205"/>
      <c r="FZ14" s="205"/>
      <c r="GA14" s="205"/>
      <c r="GB14" s="205"/>
      <c r="GC14" s="205"/>
      <c r="GD14" s="205"/>
      <c r="GE14" s="205"/>
      <c r="GF14" s="205"/>
      <c r="GG14" s="205"/>
      <c r="GH14" s="205"/>
      <c r="GI14" s="205"/>
      <c r="GJ14" s="205"/>
      <c r="GK14" s="205"/>
      <c r="GL14" s="205"/>
      <c r="GM14" s="205"/>
      <c r="GN14" s="205"/>
      <c r="GO14" s="205"/>
      <c r="GP14" s="205"/>
      <c r="GQ14" s="205"/>
      <c r="GR14" s="205"/>
      <c r="GS14" s="205"/>
      <c r="GT14" s="205"/>
      <c r="GU14" s="205"/>
      <c r="GV14" s="205"/>
      <c r="GW14" s="205"/>
      <c r="GX14" s="205"/>
      <c r="GY14" s="205"/>
      <c r="GZ14" s="205"/>
      <c r="HA14" s="205"/>
      <c r="HB14" s="205"/>
      <c r="HC14" s="205"/>
      <c r="HD14" s="205"/>
      <c r="HE14" s="205"/>
      <c r="HF14" s="205"/>
      <c r="HG14" s="205"/>
      <c r="HH14" s="205"/>
      <c r="HI14" s="205"/>
      <c r="HJ14" s="205"/>
      <c r="HK14" s="205"/>
      <c r="HL14" s="205"/>
      <c r="HM14" s="205"/>
      <c r="HN14" s="205"/>
      <c r="HO14" s="205"/>
      <c r="HP14" s="205"/>
      <c r="HQ14" s="205"/>
      <c r="HR14" s="205"/>
      <c r="HS14" s="205"/>
      <c r="HT14" s="205"/>
      <c r="HU14" s="205"/>
      <c r="HV14" s="205"/>
      <c r="HW14" s="205"/>
      <c r="HX14" s="205"/>
      <c r="HY14" s="205"/>
      <c r="HZ14" s="205"/>
      <c r="IA14" s="205"/>
      <c r="IB14" s="205"/>
      <c r="IC14" s="205"/>
      <c r="ID14" s="205"/>
      <c r="IE14" s="205"/>
      <c r="IF14" s="205"/>
      <c r="IG14" s="205"/>
      <c r="IH14" s="205"/>
      <c r="II14" s="205"/>
      <c r="IJ14" s="205"/>
      <c r="IK14" s="205"/>
      <c r="IL14" s="205"/>
      <c r="IM14" s="205"/>
      <c r="IN14" s="205"/>
      <c r="IO14" s="205"/>
      <c r="IP14" s="205"/>
      <c r="IQ14" s="205"/>
      <c r="IR14" s="205"/>
      <c r="IS14" s="205"/>
      <c r="IT14" s="205"/>
    </row>
    <row r="15" spans="1:254" s="224" customFormat="1" x14ac:dyDescent="0.3">
      <c r="A15" s="224" t="s">
        <v>762</v>
      </c>
      <c r="B15" s="224" t="s">
        <v>678</v>
      </c>
      <c r="C15" s="224" t="s">
        <v>763</v>
      </c>
      <c r="D15" s="224" t="s">
        <v>679</v>
      </c>
      <c r="E15" s="224" t="s">
        <v>126</v>
      </c>
      <c r="F15" s="224" t="s">
        <v>715</v>
      </c>
      <c r="G15" s="224" t="s">
        <v>680</v>
      </c>
      <c r="H15" s="224" t="s">
        <v>20</v>
      </c>
      <c r="I15" s="224">
        <v>6.8000000000000005E-2</v>
      </c>
      <c r="J15" s="224" t="s">
        <v>292</v>
      </c>
      <c r="K15" s="224" t="s">
        <v>295</v>
      </c>
      <c r="L15" s="224">
        <v>2</v>
      </c>
      <c r="M15" s="224">
        <v>0.99</v>
      </c>
      <c r="N15" s="224">
        <v>4</v>
      </c>
      <c r="O15" s="224">
        <v>11</v>
      </c>
      <c r="P15" s="224">
        <v>25</v>
      </c>
      <c r="Q15" s="224">
        <v>11.9</v>
      </c>
      <c r="R15" s="224">
        <v>0.19</v>
      </c>
      <c r="S15" s="224">
        <v>3.9E-2</v>
      </c>
      <c r="T15" s="224">
        <v>4.5999999999999996</v>
      </c>
      <c r="U15" s="224">
        <v>5.2</v>
      </c>
      <c r="V15" s="224">
        <v>0.14000000000000001</v>
      </c>
      <c r="W15" s="224">
        <v>15.5</v>
      </c>
      <c r="X15" s="224">
        <v>0.1</v>
      </c>
      <c r="Y15" s="224">
        <v>0.15</v>
      </c>
      <c r="Z15" s="224">
        <v>0.192</v>
      </c>
      <c r="AA15" s="224">
        <v>0.76</v>
      </c>
      <c r="AB15" s="224">
        <v>0.28999999999999998</v>
      </c>
      <c r="AC15" s="224">
        <v>0.06</v>
      </c>
      <c r="AD15" s="224">
        <v>0.05</v>
      </c>
      <c r="AE15" s="224">
        <v>1.39</v>
      </c>
      <c r="AF15" s="224">
        <v>0.4</v>
      </c>
      <c r="AG15" s="224">
        <v>25.3</v>
      </c>
      <c r="AH15" s="224">
        <v>0.03</v>
      </c>
      <c r="AI15" s="224">
        <v>55.4</v>
      </c>
      <c r="AJ15" s="224">
        <v>769.13</v>
      </c>
      <c r="AK15" s="224">
        <v>255.74</v>
      </c>
      <c r="AL15" s="224">
        <v>0.3</v>
      </c>
      <c r="AM15" s="224">
        <v>1024.8699999999999</v>
      </c>
      <c r="AN15" s="224">
        <v>0.3</v>
      </c>
      <c r="AO15" s="224">
        <v>0.49</v>
      </c>
      <c r="AP15" s="224">
        <v>4.8999999999999998E-3</v>
      </c>
      <c r="AQ15" s="226">
        <f t="shared" si="0"/>
        <v>953.77499999999998</v>
      </c>
      <c r="AR15" s="234">
        <f t="shared" si="1"/>
        <v>1.0745406411365364</v>
      </c>
      <c r="AS15" s="235">
        <f t="shared" si="2"/>
        <v>1074540.6411365364</v>
      </c>
      <c r="AT15" s="234">
        <f t="shared" si="3"/>
        <v>6.4472438468192186</v>
      </c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  <c r="BI15" s="205"/>
      <c r="BJ15" s="205"/>
      <c r="BK15" s="205"/>
      <c r="BL15" s="205"/>
      <c r="BM15" s="205"/>
      <c r="BN15" s="205"/>
      <c r="BO15" s="205"/>
      <c r="BP15" s="205"/>
      <c r="BQ15" s="205"/>
      <c r="BR15" s="205"/>
      <c r="BS15" s="205"/>
      <c r="BT15" s="205"/>
      <c r="BU15" s="205"/>
      <c r="BV15" s="205"/>
      <c r="BW15" s="205"/>
      <c r="BX15" s="205"/>
      <c r="BY15" s="205"/>
      <c r="BZ15" s="205"/>
      <c r="CA15" s="205"/>
      <c r="CB15" s="205"/>
      <c r="CC15" s="205"/>
      <c r="CD15" s="205"/>
      <c r="CE15" s="205"/>
      <c r="CF15" s="205"/>
      <c r="CG15" s="205"/>
      <c r="CH15" s="205"/>
      <c r="CI15" s="205"/>
      <c r="CJ15" s="205"/>
      <c r="CK15" s="205"/>
      <c r="CL15" s="205"/>
      <c r="CM15" s="205"/>
      <c r="CN15" s="205"/>
      <c r="CO15" s="205"/>
      <c r="CP15" s="205"/>
      <c r="CQ15" s="205"/>
      <c r="CR15" s="205"/>
      <c r="CS15" s="205"/>
      <c r="CT15" s="205"/>
      <c r="CU15" s="205"/>
      <c r="CV15" s="205"/>
      <c r="CW15" s="205"/>
      <c r="CX15" s="205"/>
      <c r="CY15" s="205"/>
      <c r="CZ15" s="205"/>
      <c r="DA15" s="205"/>
      <c r="DB15" s="205"/>
      <c r="DC15" s="205"/>
      <c r="DD15" s="205"/>
      <c r="DE15" s="205"/>
      <c r="DF15" s="205"/>
      <c r="DG15" s="205"/>
      <c r="DH15" s="205"/>
      <c r="DI15" s="205"/>
      <c r="DJ15" s="205"/>
      <c r="DK15" s="205"/>
      <c r="DL15" s="205"/>
      <c r="DM15" s="205"/>
      <c r="DN15" s="205"/>
      <c r="DO15" s="205"/>
      <c r="DP15" s="205"/>
      <c r="DQ15" s="205"/>
      <c r="DR15" s="205"/>
      <c r="DS15" s="205"/>
      <c r="DT15" s="205"/>
      <c r="DU15" s="205"/>
      <c r="DV15" s="205"/>
      <c r="DW15" s="205"/>
      <c r="DX15" s="205"/>
      <c r="DY15" s="205"/>
      <c r="DZ15" s="205"/>
      <c r="EA15" s="205"/>
      <c r="EB15" s="205"/>
      <c r="EC15" s="205"/>
      <c r="ED15" s="205"/>
      <c r="EE15" s="205"/>
      <c r="EF15" s="205"/>
      <c r="EG15" s="205"/>
      <c r="EH15" s="205"/>
      <c r="EI15" s="205"/>
      <c r="EJ15" s="205"/>
      <c r="EK15" s="205"/>
      <c r="EL15" s="205"/>
      <c r="EM15" s="205"/>
      <c r="EN15" s="205"/>
      <c r="EO15" s="205"/>
      <c r="EP15" s="205"/>
      <c r="EQ15" s="205"/>
      <c r="ER15" s="205"/>
      <c r="ES15" s="205"/>
      <c r="ET15" s="205"/>
      <c r="EU15" s="205"/>
      <c r="EV15" s="205"/>
      <c r="EW15" s="205"/>
      <c r="EX15" s="205"/>
      <c r="EY15" s="205"/>
      <c r="EZ15" s="205"/>
      <c r="FA15" s="205"/>
      <c r="FB15" s="205"/>
      <c r="FC15" s="205"/>
      <c r="FD15" s="205"/>
      <c r="FE15" s="205"/>
      <c r="FF15" s="205"/>
      <c r="FG15" s="205"/>
      <c r="FH15" s="205"/>
      <c r="FI15" s="205"/>
      <c r="FJ15" s="205"/>
      <c r="FK15" s="205"/>
      <c r="FL15" s="205"/>
      <c r="FM15" s="205"/>
      <c r="FN15" s="205"/>
      <c r="FO15" s="205"/>
      <c r="FP15" s="205"/>
      <c r="FQ15" s="205"/>
      <c r="FR15" s="205"/>
      <c r="FS15" s="205"/>
      <c r="FT15" s="205"/>
      <c r="FU15" s="205"/>
      <c r="FV15" s="205"/>
      <c r="FW15" s="205"/>
      <c r="FX15" s="205"/>
      <c r="FY15" s="205"/>
      <c r="FZ15" s="205"/>
      <c r="GA15" s="205"/>
      <c r="GB15" s="205"/>
      <c r="GC15" s="205"/>
      <c r="GD15" s="205"/>
      <c r="GE15" s="205"/>
      <c r="GF15" s="205"/>
      <c r="GG15" s="205"/>
      <c r="GH15" s="205"/>
      <c r="GI15" s="205"/>
      <c r="GJ15" s="205"/>
      <c r="GK15" s="205"/>
      <c r="GL15" s="205"/>
      <c r="GM15" s="205"/>
      <c r="GN15" s="205"/>
      <c r="GO15" s="205"/>
      <c r="GP15" s="205"/>
      <c r="GQ15" s="205"/>
      <c r="GR15" s="205"/>
      <c r="GS15" s="205"/>
      <c r="GT15" s="205"/>
      <c r="GU15" s="205"/>
      <c r="GV15" s="205"/>
      <c r="GW15" s="205"/>
      <c r="GX15" s="205"/>
      <c r="GY15" s="205"/>
      <c r="GZ15" s="205"/>
      <c r="HA15" s="205"/>
      <c r="HB15" s="205"/>
      <c r="HC15" s="205"/>
      <c r="HD15" s="205"/>
      <c r="HE15" s="205"/>
      <c r="HF15" s="205"/>
      <c r="HG15" s="205"/>
      <c r="HH15" s="205"/>
      <c r="HI15" s="205"/>
      <c r="HJ15" s="205"/>
      <c r="HK15" s="205"/>
      <c r="HL15" s="205"/>
      <c r="HM15" s="205"/>
      <c r="HN15" s="205"/>
      <c r="HO15" s="205"/>
      <c r="HP15" s="205"/>
      <c r="HQ15" s="205"/>
      <c r="HR15" s="205"/>
      <c r="HS15" s="205"/>
      <c r="HT15" s="205"/>
      <c r="HU15" s="205"/>
      <c r="HV15" s="205"/>
      <c r="HW15" s="205"/>
      <c r="HX15" s="205"/>
      <c r="HY15" s="205"/>
      <c r="HZ15" s="205"/>
      <c r="IA15" s="205"/>
      <c r="IB15" s="205"/>
      <c r="IC15" s="205"/>
      <c r="ID15" s="205"/>
      <c r="IE15" s="205"/>
      <c r="IF15" s="205"/>
      <c r="IG15" s="205"/>
      <c r="IH15" s="205"/>
      <c r="II15" s="205"/>
      <c r="IJ15" s="205"/>
      <c r="IK15" s="205"/>
      <c r="IL15" s="205"/>
      <c r="IM15" s="205"/>
      <c r="IN15" s="205"/>
      <c r="IO15" s="205"/>
      <c r="IP15" s="205"/>
      <c r="IQ15" s="205"/>
      <c r="IR15" s="205"/>
      <c r="IS15" s="205"/>
      <c r="IT15" s="205"/>
    </row>
    <row r="16" spans="1:254" s="205" customFormat="1" x14ac:dyDescent="0.3">
      <c r="A16" s="205" t="s">
        <v>764</v>
      </c>
      <c r="B16" s="205" t="s">
        <v>678</v>
      </c>
      <c r="C16" s="205" t="s">
        <v>421</v>
      </c>
      <c r="D16" s="205" t="s">
        <v>681</v>
      </c>
      <c r="E16" s="205" t="s">
        <v>126</v>
      </c>
      <c r="F16" s="205" t="s">
        <v>717</v>
      </c>
      <c r="G16" s="205" t="s">
        <v>680</v>
      </c>
      <c r="H16" s="205" t="s">
        <v>20</v>
      </c>
      <c r="I16" s="205">
        <v>1.4E-2</v>
      </c>
      <c r="J16" s="205" t="s">
        <v>746</v>
      </c>
      <c r="K16" s="205">
        <v>5</v>
      </c>
      <c r="L16" s="205">
        <v>2</v>
      </c>
      <c r="M16" s="205">
        <v>0.99</v>
      </c>
      <c r="N16" s="205">
        <v>5</v>
      </c>
      <c r="O16" s="205">
        <v>25</v>
      </c>
      <c r="P16" s="205">
        <v>0.995</v>
      </c>
      <c r="Q16" s="205">
        <v>3.5</v>
      </c>
      <c r="R16" s="205">
        <v>0.23</v>
      </c>
      <c r="S16" s="205">
        <v>2.3E-2</v>
      </c>
      <c r="T16" s="205">
        <v>4.5999999999999996</v>
      </c>
      <c r="U16" s="205">
        <v>5.5</v>
      </c>
      <c r="V16" s="205">
        <v>0.21</v>
      </c>
      <c r="W16" s="205">
        <v>19</v>
      </c>
      <c r="X16" s="205">
        <v>0.12</v>
      </c>
      <c r="Y16" s="205">
        <v>0.13</v>
      </c>
      <c r="Z16" s="205">
        <v>0.11899999999999999</v>
      </c>
      <c r="AA16" s="205">
        <v>0.59</v>
      </c>
      <c r="AB16" s="205">
        <v>0.05</v>
      </c>
      <c r="AC16" s="205">
        <v>0.03</v>
      </c>
      <c r="AD16" s="205">
        <v>0.03</v>
      </c>
      <c r="AE16" s="205">
        <v>2.5099999999999998</v>
      </c>
      <c r="AF16" s="205">
        <v>0.14000000000000001</v>
      </c>
      <c r="AG16" s="205">
        <v>6</v>
      </c>
      <c r="AH16" s="205">
        <v>0.02</v>
      </c>
      <c r="AI16" s="205">
        <v>80</v>
      </c>
      <c r="AJ16" s="205">
        <v>1040.54</v>
      </c>
      <c r="AK16" s="205">
        <v>11.55</v>
      </c>
      <c r="AL16" s="205">
        <v>0.26</v>
      </c>
      <c r="AM16" s="205">
        <v>1052.0899999999999</v>
      </c>
      <c r="AN16" s="205">
        <v>0.26</v>
      </c>
      <c r="AO16" s="205">
        <v>0.49</v>
      </c>
      <c r="AP16" s="205">
        <v>4.8999999999999998E-3</v>
      </c>
      <c r="AQ16" s="228">
        <f t="shared" si="0"/>
        <v>953.77499999999998</v>
      </c>
      <c r="AR16" s="225">
        <f t="shared" si="1"/>
        <v>1.1030798668449058</v>
      </c>
      <c r="AS16" s="227">
        <f t="shared" si="2"/>
        <v>1103079.8668449058</v>
      </c>
      <c r="AT16" s="225">
        <f t="shared" si="3"/>
        <v>5.7360153075935099</v>
      </c>
    </row>
    <row r="17" spans="1:254" s="205" customFormat="1" x14ac:dyDescent="0.3">
      <c r="A17" s="205" t="s">
        <v>765</v>
      </c>
      <c r="B17" s="205" t="s">
        <v>678</v>
      </c>
      <c r="C17" s="205" t="s">
        <v>458</v>
      </c>
      <c r="D17" s="205" t="s">
        <v>682</v>
      </c>
      <c r="E17" s="205" t="s">
        <v>126</v>
      </c>
      <c r="F17" s="205" t="s">
        <v>719</v>
      </c>
      <c r="G17" s="205" t="s">
        <v>680</v>
      </c>
      <c r="H17" s="205" t="s">
        <v>20</v>
      </c>
      <c r="I17" s="205">
        <v>1.2E-2</v>
      </c>
      <c r="J17" s="205" t="s">
        <v>339</v>
      </c>
      <c r="K17" s="205">
        <v>5</v>
      </c>
      <c r="L17" s="205">
        <v>1.5</v>
      </c>
      <c r="M17" s="205">
        <v>0.99</v>
      </c>
      <c r="N17" s="205">
        <v>3</v>
      </c>
      <c r="O17" s="205">
        <v>13</v>
      </c>
      <c r="P17" s="205">
        <v>0.995</v>
      </c>
      <c r="Q17" s="205">
        <v>3.6</v>
      </c>
      <c r="R17" s="205">
        <v>0.12</v>
      </c>
      <c r="S17" s="205">
        <v>2.3E-2</v>
      </c>
      <c r="T17" s="205">
        <v>4.8</v>
      </c>
      <c r="U17" s="205">
        <v>5.4</v>
      </c>
      <c r="V17" s="205">
        <v>0.11</v>
      </c>
      <c r="W17" s="205">
        <v>11.7</v>
      </c>
      <c r="X17" s="205" t="s">
        <v>766</v>
      </c>
      <c r="Y17" s="205">
        <v>0.25</v>
      </c>
      <c r="Z17" s="205">
        <v>0.106</v>
      </c>
      <c r="AA17" s="205">
        <v>0.32</v>
      </c>
      <c r="AB17" s="205">
        <v>0.05</v>
      </c>
      <c r="AC17" s="205">
        <v>0.03</v>
      </c>
      <c r="AD17" s="205">
        <v>0.02</v>
      </c>
      <c r="AE17" s="205">
        <v>2.1800000000000002</v>
      </c>
      <c r="AF17" s="205">
        <v>0.13</v>
      </c>
      <c r="AG17" s="205">
        <v>5.4</v>
      </c>
      <c r="AH17" s="205">
        <v>0.03</v>
      </c>
      <c r="AI17" s="205">
        <v>38.700000000000003</v>
      </c>
      <c r="AJ17" s="205">
        <v>999.57</v>
      </c>
      <c r="AK17" s="205">
        <v>11.41</v>
      </c>
      <c r="AL17" s="205">
        <v>0.18</v>
      </c>
      <c r="AM17" s="205">
        <v>1010.98</v>
      </c>
      <c r="AN17" s="205">
        <v>0.18</v>
      </c>
      <c r="AO17" s="205">
        <v>0.49</v>
      </c>
      <c r="AP17" s="205">
        <v>4.8999999999999998E-3</v>
      </c>
      <c r="AQ17" s="228">
        <f t="shared" si="0"/>
        <v>953.77499999999998</v>
      </c>
      <c r="AR17" s="225">
        <f t="shared" si="1"/>
        <v>1.0599774579958585</v>
      </c>
      <c r="AS17" s="227">
        <f t="shared" si="2"/>
        <v>1059977.4579958585</v>
      </c>
      <c r="AT17" s="225">
        <f t="shared" si="3"/>
        <v>3.8159188487850901</v>
      </c>
    </row>
    <row r="18" spans="1:254" s="229" customFormat="1" x14ac:dyDescent="0.3">
      <c r="A18" s="229" t="s">
        <v>767</v>
      </c>
      <c r="B18" s="229" t="s">
        <v>678</v>
      </c>
      <c r="C18" s="229" t="s">
        <v>496</v>
      </c>
      <c r="D18" s="229" t="s">
        <v>683</v>
      </c>
      <c r="E18" s="229" t="s">
        <v>126</v>
      </c>
      <c r="F18" s="229" t="s">
        <v>721</v>
      </c>
      <c r="G18" s="229" t="s">
        <v>680</v>
      </c>
      <c r="H18" s="229" t="s">
        <v>20</v>
      </c>
      <c r="I18" s="229">
        <v>3.1E-2</v>
      </c>
      <c r="J18" s="229" t="s">
        <v>293</v>
      </c>
      <c r="K18" s="229">
        <v>5</v>
      </c>
      <c r="L18" s="229">
        <v>2</v>
      </c>
      <c r="M18" s="229">
        <v>0.99</v>
      </c>
      <c r="N18" s="229">
        <v>6</v>
      </c>
      <c r="O18" s="229">
        <v>25</v>
      </c>
      <c r="P18" s="229">
        <v>33</v>
      </c>
      <c r="Q18" s="229">
        <v>6.2</v>
      </c>
      <c r="R18" s="229">
        <v>0.2</v>
      </c>
      <c r="S18" s="229">
        <v>3.2000000000000001E-2</v>
      </c>
      <c r="T18" s="229">
        <v>4.5999999999999996</v>
      </c>
      <c r="U18" s="229">
        <v>5.3</v>
      </c>
      <c r="V18" s="229">
        <v>0.23</v>
      </c>
      <c r="W18" s="229">
        <v>66</v>
      </c>
      <c r="X18" s="229">
        <v>0.19</v>
      </c>
      <c r="Y18" s="229">
        <v>0.26</v>
      </c>
      <c r="Z18" s="229">
        <v>0.27500000000000002</v>
      </c>
      <c r="AA18" s="229">
        <v>0.7</v>
      </c>
      <c r="AB18" s="229">
        <v>0.09</v>
      </c>
      <c r="AC18" s="229">
        <v>0.08</v>
      </c>
      <c r="AD18" s="229">
        <v>0.04</v>
      </c>
      <c r="AE18" s="229">
        <v>2.44</v>
      </c>
      <c r="AF18" s="229">
        <v>0.21</v>
      </c>
      <c r="AG18" s="229">
        <v>14</v>
      </c>
      <c r="AH18" s="229">
        <v>0.03</v>
      </c>
      <c r="AI18" s="229">
        <v>50.7</v>
      </c>
      <c r="AJ18" s="229">
        <v>1167.25</v>
      </c>
      <c r="AK18" s="229">
        <v>2.67</v>
      </c>
      <c r="AL18" s="229">
        <v>0.2</v>
      </c>
      <c r="AM18" s="229">
        <v>1169.92</v>
      </c>
      <c r="AN18" s="229">
        <v>0.2</v>
      </c>
      <c r="AO18" s="229">
        <v>0.49</v>
      </c>
      <c r="AP18" s="229">
        <v>4.8999999999999998E-3</v>
      </c>
      <c r="AQ18" s="231">
        <f t="shared" si="0"/>
        <v>953.77499999999998</v>
      </c>
      <c r="AR18" s="230">
        <f t="shared" si="1"/>
        <v>1.2266205341930749</v>
      </c>
      <c r="AS18" s="232">
        <f t="shared" si="2"/>
        <v>1226620.534193075</v>
      </c>
      <c r="AT18" s="230">
        <f t="shared" si="3"/>
        <v>4.9064821367722997</v>
      </c>
      <c r="AU18" s="205"/>
      <c r="AV18" s="205"/>
      <c r="AW18" s="205"/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  <c r="BI18" s="205"/>
      <c r="BJ18" s="205"/>
      <c r="BK18" s="205"/>
      <c r="BL18" s="205"/>
      <c r="BM18" s="205"/>
      <c r="BN18" s="205"/>
      <c r="BO18" s="205"/>
      <c r="BP18" s="205"/>
      <c r="BQ18" s="205"/>
      <c r="BR18" s="205"/>
      <c r="BS18" s="205"/>
      <c r="BT18" s="205"/>
      <c r="BU18" s="205"/>
      <c r="BV18" s="205"/>
      <c r="BW18" s="205"/>
      <c r="BX18" s="205"/>
      <c r="BY18" s="205"/>
      <c r="BZ18" s="205"/>
      <c r="CA18" s="205"/>
      <c r="CB18" s="205"/>
      <c r="CC18" s="205"/>
      <c r="CD18" s="205"/>
      <c r="CE18" s="205"/>
      <c r="CF18" s="205"/>
      <c r="CG18" s="205"/>
      <c r="CH18" s="205"/>
      <c r="CI18" s="205"/>
      <c r="CJ18" s="205"/>
      <c r="CK18" s="205"/>
      <c r="CL18" s="205"/>
      <c r="CM18" s="205"/>
      <c r="CN18" s="205"/>
      <c r="CO18" s="205"/>
      <c r="CP18" s="205"/>
      <c r="CQ18" s="205"/>
      <c r="CR18" s="205"/>
      <c r="CS18" s="205"/>
      <c r="CT18" s="205"/>
      <c r="CU18" s="205"/>
      <c r="CV18" s="205"/>
      <c r="CW18" s="205"/>
      <c r="CX18" s="205"/>
      <c r="CY18" s="205"/>
      <c r="CZ18" s="205"/>
      <c r="DA18" s="205"/>
      <c r="DB18" s="205"/>
      <c r="DC18" s="205"/>
      <c r="DD18" s="205"/>
      <c r="DE18" s="205"/>
      <c r="DF18" s="205"/>
      <c r="DG18" s="205"/>
      <c r="DH18" s="205"/>
      <c r="DI18" s="205"/>
      <c r="DJ18" s="205"/>
      <c r="DK18" s="205"/>
      <c r="DL18" s="205"/>
      <c r="DM18" s="205"/>
      <c r="DN18" s="205"/>
      <c r="DO18" s="205"/>
      <c r="DP18" s="205"/>
      <c r="DQ18" s="205"/>
      <c r="DR18" s="205"/>
      <c r="DS18" s="205"/>
      <c r="DT18" s="205"/>
      <c r="DU18" s="205"/>
      <c r="DV18" s="205"/>
      <c r="DW18" s="205"/>
      <c r="DX18" s="205"/>
      <c r="DY18" s="205"/>
      <c r="DZ18" s="205"/>
      <c r="EA18" s="205"/>
      <c r="EB18" s="205"/>
      <c r="EC18" s="205"/>
      <c r="ED18" s="205"/>
      <c r="EE18" s="205"/>
      <c r="EF18" s="205"/>
      <c r="EG18" s="205"/>
      <c r="EH18" s="205"/>
      <c r="EI18" s="205"/>
      <c r="EJ18" s="205"/>
      <c r="EK18" s="205"/>
      <c r="EL18" s="205"/>
      <c r="EM18" s="205"/>
      <c r="EN18" s="205"/>
      <c r="EO18" s="205"/>
      <c r="EP18" s="205"/>
      <c r="EQ18" s="205"/>
      <c r="ER18" s="205"/>
      <c r="ES18" s="205"/>
      <c r="ET18" s="205"/>
      <c r="EU18" s="205"/>
      <c r="EV18" s="205"/>
      <c r="EW18" s="205"/>
      <c r="EX18" s="205"/>
      <c r="EY18" s="205"/>
      <c r="EZ18" s="205"/>
      <c r="FA18" s="205"/>
      <c r="FB18" s="205"/>
      <c r="FC18" s="205"/>
      <c r="FD18" s="205"/>
      <c r="FE18" s="205"/>
      <c r="FF18" s="205"/>
      <c r="FG18" s="205"/>
      <c r="FH18" s="205"/>
      <c r="FI18" s="205"/>
      <c r="FJ18" s="205"/>
      <c r="FK18" s="205"/>
      <c r="FL18" s="205"/>
      <c r="FM18" s="205"/>
      <c r="FN18" s="205"/>
      <c r="FO18" s="205"/>
      <c r="FP18" s="205"/>
      <c r="FQ18" s="205"/>
      <c r="FR18" s="205"/>
      <c r="FS18" s="205"/>
      <c r="FT18" s="205"/>
      <c r="FU18" s="205"/>
      <c r="FV18" s="205"/>
      <c r="FW18" s="205"/>
      <c r="FX18" s="205"/>
      <c r="FY18" s="205"/>
      <c r="FZ18" s="205"/>
      <c r="GA18" s="205"/>
      <c r="GB18" s="205"/>
      <c r="GC18" s="205"/>
      <c r="GD18" s="205"/>
      <c r="GE18" s="205"/>
      <c r="GF18" s="205"/>
      <c r="GG18" s="205"/>
      <c r="GH18" s="205"/>
      <c r="GI18" s="205"/>
      <c r="GJ18" s="205"/>
      <c r="GK18" s="205"/>
      <c r="GL18" s="205"/>
      <c r="GM18" s="205"/>
      <c r="GN18" s="205"/>
      <c r="GO18" s="205"/>
      <c r="GP18" s="205"/>
      <c r="GQ18" s="205"/>
      <c r="GR18" s="205"/>
      <c r="GS18" s="205"/>
      <c r="GT18" s="205"/>
      <c r="GU18" s="205"/>
      <c r="GV18" s="205"/>
      <c r="GW18" s="205"/>
      <c r="GX18" s="205"/>
      <c r="GY18" s="205"/>
      <c r="GZ18" s="205"/>
      <c r="HA18" s="205"/>
      <c r="HB18" s="205"/>
      <c r="HC18" s="205"/>
      <c r="HD18" s="205"/>
      <c r="HE18" s="205"/>
      <c r="HF18" s="205"/>
      <c r="HG18" s="205"/>
      <c r="HH18" s="205"/>
      <c r="HI18" s="205"/>
      <c r="HJ18" s="205"/>
      <c r="HK18" s="205"/>
      <c r="HL18" s="205"/>
      <c r="HM18" s="205"/>
      <c r="HN18" s="205"/>
      <c r="HO18" s="205"/>
      <c r="HP18" s="205"/>
      <c r="HQ18" s="205"/>
      <c r="HR18" s="205"/>
      <c r="HS18" s="205"/>
      <c r="HT18" s="205"/>
      <c r="HU18" s="205"/>
      <c r="HV18" s="205"/>
      <c r="HW18" s="205"/>
      <c r="HX18" s="205"/>
      <c r="HY18" s="205"/>
      <c r="HZ18" s="205"/>
      <c r="IA18" s="205"/>
      <c r="IB18" s="205"/>
      <c r="IC18" s="205"/>
      <c r="ID18" s="205"/>
      <c r="IE18" s="205"/>
      <c r="IF18" s="205"/>
      <c r="IG18" s="205"/>
      <c r="IH18" s="205"/>
      <c r="II18" s="205"/>
      <c r="IJ18" s="205"/>
      <c r="IK18" s="205"/>
      <c r="IL18" s="205"/>
      <c r="IM18" s="205"/>
      <c r="IN18" s="205"/>
      <c r="IO18" s="205"/>
      <c r="IP18" s="205"/>
      <c r="IQ18" s="205"/>
      <c r="IR18" s="205"/>
      <c r="IS18" s="205"/>
      <c r="IT18" s="205"/>
    </row>
    <row r="19" spans="1:254" s="224" customFormat="1" x14ac:dyDescent="0.3">
      <c r="A19" s="224" t="s">
        <v>768</v>
      </c>
      <c r="B19" s="224" t="s">
        <v>678</v>
      </c>
      <c r="C19" s="224" t="s">
        <v>769</v>
      </c>
      <c r="D19" s="224" t="s">
        <v>679</v>
      </c>
      <c r="E19" s="224" t="s">
        <v>127</v>
      </c>
      <c r="F19" s="224" t="s">
        <v>724</v>
      </c>
      <c r="G19" s="224" t="s">
        <v>680</v>
      </c>
      <c r="H19" s="224" t="s">
        <v>20</v>
      </c>
      <c r="I19" s="224">
        <v>1.7999999999999999E-2</v>
      </c>
      <c r="J19" s="224" t="s">
        <v>339</v>
      </c>
      <c r="K19" s="224" t="s">
        <v>289</v>
      </c>
      <c r="L19" s="224">
        <v>2</v>
      </c>
      <c r="M19" s="224">
        <v>0.99</v>
      </c>
      <c r="N19" s="224">
        <v>6</v>
      </c>
      <c r="O19" s="224">
        <v>24</v>
      </c>
      <c r="P19" s="224">
        <v>0.995</v>
      </c>
      <c r="Q19" s="224">
        <v>4.8</v>
      </c>
      <c r="R19" s="224">
        <v>0.28999999999999998</v>
      </c>
      <c r="S19" s="224">
        <v>3.4000000000000002E-2</v>
      </c>
      <c r="T19" s="224">
        <v>4.3</v>
      </c>
      <c r="U19" s="224">
        <v>5</v>
      </c>
      <c r="V19" s="224">
        <v>0.26</v>
      </c>
      <c r="W19" s="224">
        <v>29.1</v>
      </c>
      <c r="X19" s="224">
        <v>0.14000000000000001</v>
      </c>
      <c r="Y19" s="224">
        <v>0.22</v>
      </c>
      <c r="Z19" s="224">
        <v>0.251</v>
      </c>
      <c r="AA19" s="224">
        <v>0.4</v>
      </c>
      <c r="AB19" s="224">
        <v>0.1</v>
      </c>
      <c r="AC19" s="224">
        <v>0.03</v>
      </c>
      <c r="AD19" s="224">
        <v>0.03</v>
      </c>
      <c r="AE19" s="224">
        <v>4.24</v>
      </c>
      <c r="AF19" s="224">
        <v>0.21</v>
      </c>
      <c r="AG19" s="224">
        <v>15.4</v>
      </c>
      <c r="AH19" s="224">
        <v>0.02</v>
      </c>
      <c r="AI19" s="224">
        <v>91.3</v>
      </c>
      <c r="AJ19" s="224">
        <v>1111.25</v>
      </c>
      <c r="AK19" s="224">
        <v>42.19</v>
      </c>
      <c r="AL19" s="224">
        <v>0.35</v>
      </c>
      <c r="AM19" s="224">
        <v>1153.44</v>
      </c>
      <c r="AN19" s="224">
        <v>0.35</v>
      </c>
      <c r="AO19" s="224">
        <v>0.49</v>
      </c>
      <c r="AP19" s="224">
        <v>4.8999999999999998E-3</v>
      </c>
      <c r="AQ19" s="226">
        <f t="shared" si="0"/>
        <v>953.77499999999998</v>
      </c>
      <c r="AR19" s="234">
        <f t="shared" si="1"/>
        <v>1.2093418259023356</v>
      </c>
      <c r="AS19" s="235">
        <f t="shared" si="2"/>
        <v>1209341.8259023356</v>
      </c>
      <c r="AT19" s="234">
        <f t="shared" si="3"/>
        <v>8.4653927813163481</v>
      </c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5"/>
      <c r="BL19" s="205"/>
      <c r="BM19" s="205"/>
      <c r="BN19" s="205"/>
      <c r="BO19" s="205"/>
      <c r="BP19" s="205"/>
      <c r="BQ19" s="205"/>
      <c r="BR19" s="205"/>
      <c r="BS19" s="205"/>
      <c r="BT19" s="205"/>
      <c r="BU19" s="205"/>
      <c r="BV19" s="205"/>
      <c r="BW19" s="205"/>
      <c r="BX19" s="205"/>
      <c r="BY19" s="205"/>
      <c r="BZ19" s="205"/>
      <c r="CA19" s="205"/>
      <c r="CB19" s="205"/>
      <c r="CC19" s="205"/>
      <c r="CD19" s="205"/>
      <c r="CE19" s="205"/>
      <c r="CF19" s="205"/>
      <c r="CG19" s="205"/>
      <c r="CH19" s="205"/>
      <c r="CI19" s="205"/>
      <c r="CJ19" s="205"/>
      <c r="CK19" s="205"/>
      <c r="CL19" s="205"/>
      <c r="CM19" s="205"/>
      <c r="CN19" s="205"/>
      <c r="CO19" s="205"/>
      <c r="CP19" s="205"/>
      <c r="CQ19" s="205"/>
      <c r="CR19" s="205"/>
      <c r="CS19" s="205"/>
      <c r="CT19" s="205"/>
      <c r="CU19" s="205"/>
      <c r="CV19" s="205"/>
      <c r="CW19" s="205"/>
      <c r="CX19" s="205"/>
      <c r="CY19" s="205"/>
      <c r="CZ19" s="205"/>
      <c r="DA19" s="205"/>
      <c r="DB19" s="205"/>
      <c r="DC19" s="205"/>
      <c r="DD19" s="205"/>
      <c r="DE19" s="205"/>
      <c r="DF19" s="205"/>
      <c r="DG19" s="205"/>
      <c r="DH19" s="205"/>
      <c r="DI19" s="205"/>
      <c r="DJ19" s="205"/>
      <c r="DK19" s="205"/>
      <c r="DL19" s="205"/>
      <c r="DM19" s="205"/>
      <c r="DN19" s="205"/>
      <c r="DO19" s="205"/>
      <c r="DP19" s="205"/>
      <c r="DQ19" s="205"/>
      <c r="DR19" s="205"/>
      <c r="DS19" s="205"/>
      <c r="DT19" s="205"/>
      <c r="DU19" s="205"/>
      <c r="DV19" s="205"/>
      <c r="DW19" s="205"/>
      <c r="DX19" s="205"/>
      <c r="DY19" s="205"/>
      <c r="DZ19" s="205"/>
      <c r="EA19" s="205"/>
      <c r="EB19" s="205"/>
      <c r="EC19" s="205"/>
      <c r="ED19" s="205"/>
      <c r="EE19" s="205"/>
      <c r="EF19" s="205"/>
      <c r="EG19" s="205"/>
      <c r="EH19" s="205"/>
      <c r="EI19" s="205"/>
      <c r="EJ19" s="205"/>
      <c r="EK19" s="205"/>
      <c r="EL19" s="205"/>
      <c r="EM19" s="205"/>
      <c r="EN19" s="205"/>
      <c r="EO19" s="205"/>
      <c r="EP19" s="205"/>
      <c r="EQ19" s="205"/>
      <c r="ER19" s="205"/>
      <c r="ES19" s="205"/>
      <c r="ET19" s="205"/>
      <c r="EU19" s="205"/>
      <c r="EV19" s="205"/>
      <c r="EW19" s="205"/>
      <c r="EX19" s="205"/>
      <c r="EY19" s="205"/>
      <c r="EZ19" s="205"/>
      <c r="FA19" s="205"/>
      <c r="FB19" s="205"/>
      <c r="FC19" s="205"/>
      <c r="FD19" s="205"/>
      <c r="FE19" s="205"/>
      <c r="FF19" s="205"/>
      <c r="FG19" s="205"/>
      <c r="FH19" s="205"/>
      <c r="FI19" s="205"/>
      <c r="FJ19" s="205"/>
      <c r="FK19" s="205"/>
      <c r="FL19" s="205"/>
      <c r="FM19" s="205"/>
      <c r="FN19" s="205"/>
      <c r="FO19" s="205"/>
      <c r="FP19" s="205"/>
      <c r="FQ19" s="205"/>
      <c r="FR19" s="205"/>
      <c r="FS19" s="205"/>
      <c r="FT19" s="205"/>
      <c r="FU19" s="205"/>
      <c r="FV19" s="205"/>
      <c r="FW19" s="205"/>
      <c r="FX19" s="205"/>
      <c r="FY19" s="205"/>
      <c r="FZ19" s="205"/>
      <c r="GA19" s="205"/>
      <c r="GB19" s="205"/>
      <c r="GC19" s="205"/>
      <c r="GD19" s="205"/>
      <c r="GE19" s="205"/>
      <c r="GF19" s="205"/>
      <c r="GG19" s="205"/>
      <c r="GH19" s="205"/>
      <c r="GI19" s="205"/>
      <c r="GJ19" s="205"/>
      <c r="GK19" s="205"/>
      <c r="GL19" s="205"/>
      <c r="GM19" s="205"/>
      <c r="GN19" s="205"/>
      <c r="GO19" s="205"/>
      <c r="GP19" s="205"/>
      <c r="GQ19" s="205"/>
      <c r="GR19" s="205"/>
      <c r="GS19" s="205"/>
      <c r="GT19" s="205"/>
      <c r="GU19" s="205"/>
      <c r="GV19" s="205"/>
      <c r="GW19" s="205"/>
      <c r="GX19" s="205"/>
      <c r="GY19" s="205"/>
      <c r="GZ19" s="205"/>
      <c r="HA19" s="205"/>
      <c r="HB19" s="205"/>
      <c r="HC19" s="205"/>
      <c r="HD19" s="205"/>
      <c r="HE19" s="205"/>
      <c r="HF19" s="205"/>
      <c r="HG19" s="205"/>
      <c r="HH19" s="205"/>
      <c r="HI19" s="205"/>
      <c r="HJ19" s="205"/>
      <c r="HK19" s="205"/>
      <c r="HL19" s="205"/>
      <c r="HM19" s="205"/>
      <c r="HN19" s="205"/>
      <c r="HO19" s="205"/>
      <c r="HP19" s="205"/>
      <c r="HQ19" s="205"/>
      <c r="HR19" s="205"/>
      <c r="HS19" s="205"/>
      <c r="HT19" s="205"/>
      <c r="HU19" s="205"/>
      <c r="HV19" s="205"/>
      <c r="HW19" s="205"/>
      <c r="HX19" s="205"/>
      <c r="HY19" s="205"/>
      <c r="HZ19" s="205"/>
      <c r="IA19" s="205"/>
      <c r="IB19" s="205"/>
      <c r="IC19" s="205"/>
      <c r="ID19" s="205"/>
      <c r="IE19" s="205"/>
      <c r="IF19" s="205"/>
      <c r="IG19" s="205"/>
      <c r="IH19" s="205"/>
      <c r="II19" s="205"/>
      <c r="IJ19" s="205"/>
      <c r="IK19" s="205"/>
      <c r="IL19" s="205"/>
      <c r="IM19" s="205"/>
      <c r="IN19" s="205"/>
      <c r="IO19" s="205"/>
      <c r="IP19" s="205"/>
      <c r="IQ19" s="205"/>
      <c r="IR19" s="205"/>
      <c r="IS19" s="205"/>
      <c r="IT19" s="205"/>
    </row>
    <row r="20" spans="1:254" s="229" customFormat="1" x14ac:dyDescent="0.3">
      <c r="A20" s="205" t="s">
        <v>770</v>
      </c>
      <c r="B20" s="205" t="s">
        <v>678</v>
      </c>
      <c r="C20" s="205" t="s">
        <v>429</v>
      </c>
      <c r="D20" s="205" t="s">
        <v>681</v>
      </c>
      <c r="E20" s="205" t="s">
        <v>127</v>
      </c>
      <c r="F20" s="205" t="s">
        <v>726</v>
      </c>
      <c r="G20" s="205" t="s">
        <v>680</v>
      </c>
      <c r="H20" s="205" t="s">
        <v>20</v>
      </c>
      <c r="I20" s="205">
        <v>8.9999999999999993E-3</v>
      </c>
      <c r="J20" s="205" t="s">
        <v>339</v>
      </c>
      <c r="K20" s="205" t="s">
        <v>289</v>
      </c>
      <c r="L20" s="205">
        <v>2</v>
      </c>
      <c r="M20" s="205">
        <v>0.99</v>
      </c>
      <c r="N20" s="205">
        <v>4</v>
      </c>
      <c r="O20" s="205">
        <v>20</v>
      </c>
      <c r="P20" s="205">
        <v>0.995</v>
      </c>
      <c r="Q20" s="205">
        <v>2.9</v>
      </c>
      <c r="R20" s="205">
        <v>0.31</v>
      </c>
      <c r="S20" s="205">
        <v>2.7E-2</v>
      </c>
      <c r="T20" s="205">
        <v>4.8</v>
      </c>
      <c r="U20" s="205">
        <v>5.5</v>
      </c>
      <c r="V20" s="205">
        <v>0.25</v>
      </c>
      <c r="W20" s="205">
        <v>19.5</v>
      </c>
      <c r="X20" s="205">
        <v>0.11</v>
      </c>
      <c r="Y20" s="205">
        <v>0.15</v>
      </c>
      <c r="Z20" s="205">
        <v>0.13300000000000001</v>
      </c>
      <c r="AA20" s="205">
        <v>0.52</v>
      </c>
      <c r="AB20" s="205">
        <v>0.09</v>
      </c>
      <c r="AC20" s="205">
        <v>0.03</v>
      </c>
      <c r="AD20" s="205">
        <v>0.05</v>
      </c>
      <c r="AE20" s="205">
        <v>2.31</v>
      </c>
      <c r="AF20" s="205">
        <v>0.13</v>
      </c>
      <c r="AG20" s="205">
        <v>10.8</v>
      </c>
      <c r="AH20" s="205">
        <v>0.02</v>
      </c>
      <c r="AI20" s="205">
        <v>67</v>
      </c>
      <c r="AJ20" s="205">
        <v>998.48</v>
      </c>
      <c r="AK20" s="205">
        <v>44.38</v>
      </c>
      <c r="AL20" s="205">
        <v>0.32</v>
      </c>
      <c r="AM20" s="205">
        <v>1042.8599999999999</v>
      </c>
      <c r="AN20" s="205">
        <v>0.32</v>
      </c>
      <c r="AO20" s="205">
        <v>0.49</v>
      </c>
      <c r="AP20" s="205">
        <v>4.8999999999999998E-3</v>
      </c>
      <c r="AQ20" s="228">
        <f t="shared" si="0"/>
        <v>953.77499999999998</v>
      </c>
      <c r="AR20" s="225">
        <f t="shared" si="1"/>
        <v>1.0934025320437208</v>
      </c>
      <c r="AS20" s="227">
        <f t="shared" si="2"/>
        <v>1093402.5320437208</v>
      </c>
      <c r="AT20" s="225">
        <f t="shared" si="3"/>
        <v>6.9977762050798136</v>
      </c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205"/>
      <c r="BN20" s="205"/>
      <c r="BO20" s="205"/>
      <c r="BP20" s="205"/>
      <c r="BQ20" s="205"/>
      <c r="BR20" s="205"/>
      <c r="BS20" s="205"/>
      <c r="BT20" s="205"/>
      <c r="BU20" s="205"/>
      <c r="BV20" s="205"/>
      <c r="BW20" s="205"/>
      <c r="BX20" s="205"/>
      <c r="BY20" s="205"/>
      <c r="BZ20" s="205"/>
      <c r="CA20" s="205"/>
      <c r="CB20" s="205"/>
      <c r="CC20" s="205"/>
      <c r="CD20" s="205"/>
      <c r="CE20" s="205"/>
      <c r="CF20" s="205"/>
      <c r="CG20" s="205"/>
      <c r="CH20" s="205"/>
      <c r="CI20" s="205"/>
      <c r="CJ20" s="205"/>
      <c r="CK20" s="205"/>
      <c r="CL20" s="205"/>
      <c r="CM20" s="205"/>
      <c r="CN20" s="205"/>
      <c r="CO20" s="205"/>
      <c r="CP20" s="205"/>
      <c r="CQ20" s="205"/>
      <c r="CR20" s="205"/>
      <c r="CS20" s="205"/>
      <c r="CT20" s="205"/>
      <c r="CU20" s="205"/>
      <c r="CV20" s="205"/>
      <c r="CW20" s="205"/>
      <c r="CX20" s="205"/>
      <c r="CY20" s="205"/>
      <c r="CZ20" s="205"/>
      <c r="DA20" s="205"/>
      <c r="DB20" s="205"/>
      <c r="DC20" s="205"/>
      <c r="DD20" s="205"/>
      <c r="DE20" s="205"/>
      <c r="DF20" s="205"/>
      <c r="DG20" s="205"/>
      <c r="DH20" s="205"/>
      <c r="DI20" s="205"/>
      <c r="DJ20" s="205"/>
      <c r="DK20" s="205"/>
      <c r="DL20" s="205"/>
      <c r="DM20" s="205"/>
      <c r="DN20" s="205"/>
      <c r="DO20" s="205"/>
      <c r="DP20" s="205"/>
      <c r="DQ20" s="205"/>
      <c r="DR20" s="205"/>
      <c r="DS20" s="205"/>
      <c r="DT20" s="205"/>
      <c r="DU20" s="205"/>
      <c r="DV20" s="205"/>
      <c r="DW20" s="205"/>
      <c r="DX20" s="205"/>
      <c r="DY20" s="205"/>
      <c r="DZ20" s="205"/>
      <c r="EA20" s="205"/>
      <c r="EB20" s="205"/>
      <c r="EC20" s="205"/>
      <c r="ED20" s="205"/>
      <c r="EE20" s="205"/>
      <c r="EF20" s="205"/>
      <c r="EG20" s="205"/>
      <c r="EH20" s="205"/>
      <c r="EI20" s="205"/>
      <c r="EJ20" s="205"/>
      <c r="EK20" s="205"/>
      <c r="EL20" s="205"/>
      <c r="EM20" s="205"/>
      <c r="EN20" s="205"/>
      <c r="EO20" s="205"/>
      <c r="EP20" s="205"/>
      <c r="EQ20" s="205"/>
      <c r="ER20" s="205"/>
      <c r="ES20" s="205"/>
      <c r="ET20" s="205"/>
      <c r="EU20" s="205"/>
      <c r="EV20" s="205"/>
      <c r="EW20" s="205"/>
      <c r="EX20" s="205"/>
      <c r="EY20" s="205"/>
      <c r="EZ20" s="205"/>
      <c r="FA20" s="205"/>
      <c r="FB20" s="205"/>
      <c r="FC20" s="205"/>
      <c r="FD20" s="205"/>
      <c r="FE20" s="205"/>
      <c r="FF20" s="205"/>
      <c r="FG20" s="205"/>
      <c r="FH20" s="205"/>
      <c r="FI20" s="205"/>
      <c r="FJ20" s="205"/>
      <c r="FK20" s="205"/>
      <c r="FL20" s="205"/>
      <c r="FM20" s="205"/>
      <c r="FN20" s="205"/>
      <c r="FO20" s="205"/>
      <c r="FP20" s="205"/>
      <c r="FQ20" s="205"/>
      <c r="FR20" s="205"/>
      <c r="FS20" s="205"/>
      <c r="FT20" s="205"/>
      <c r="FU20" s="205"/>
      <c r="FV20" s="205"/>
      <c r="FW20" s="205"/>
      <c r="FX20" s="205"/>
      <c r="FY20" s="205"/>
      <c r="FZ20" s="205"/>
      <c r="GA20" s="205"/>
      <c r="GB20" s="205"/>
      <c r="GC20" s="205"/>
      <c r="GD20" s="205"/>
      <c r="GE20" s="205"/>
      <c r="GF20" s="205"/>
      <c r="GG20" s="205"/>
      <c r="GH20" s="205"/>
      <c r="GI20" s="205"/>
      <c r="GJ20" s="205"/>
      <c r="GK20" s="205"/>
      <c r="GL20" s="205"/>
      <c r="GM20" s="205"/>
      <c r="GN20" s="205"/>
      <c r="GO20" s="205"/>
      <c r="GP20" s="205"/>
      <c r="GQ20" s="205"/>
      <c r="GR20" s="205"/>
      <c r="GS20" s="205"/>
      <c r="GT20" s="205"/>
      <c r="GU20" s="205"/>
      <c r="GV20" s="205"/>
      <c r="GW20" s="205"/>
      <c r="GX20" s="205"/>
      <c r="GY20" s="205"/>
      <c r="GZ20" s="205"/>
      <c r="HA20" s="205"/>
      <c r="HB20" s="205"/>
      <c r="HC20" s="205"/>
      <c r="HD20" s="205"/>
      <c r="HE20" s="205"/>
      <c r="HF20" s="205"/>
      <c r="HG20" s="205"/>
      <c r="HH20" s="205"/>
      <c r="HI20" s="205"/>
      <c r="HJ20" s="205"/>
      <c r="HK20" s="205"/>
      <c r="HL20" s="205"/>
      <c r="HM20" s="205"/>
      <c r="HN20" s="205"/>
      <c r="HO20" s="205"/>
      <c r="HP20" s="205"/>
      <c r="HQ20" s="205"/>
      <c r="HR20" s="205"/>
      <c r="HS20" s="205"/>
      <c r="HT20" s="205"/>
      <c r="HU20" s="205"/>
      <c r="HV20" s="205"/>
      <c r="HW20" s="205"/>
      <c r="HX20" s="205"/>
      <c r="HY20" s="205"/>
      <c r="HZ20" s="205"/>
      <c r="IA20" s="205"/>
      <c r="IB20" s="205"/>
      <c r="IC20" s="205"/>
      <c r="ID20" s="205"/>
      <c r="IE20" s="205"/>
      <c r="IF20" s="205"/>
      <c r="IG20" s="205"/>
      <c r="IH20" s="205"/>
      <c r="II20" s="205"/>
      <c r="IJ20" s="205"/>
      <c r="IK20" s="205"/>
      <c r="IL20" s="205"/>
      <c r="IM20" s="205"/>
      <c r="IN20" s="205"/>
      <c r="IO20" s="205"/>
      <c r="IP20" s="205"/>
      <c r="IQ20" s="205"/>
      <c r="IR20" s="205"/>
      <c r="IS20" s="205"/>
      <c r="IT20" s="205"/>
    </row>
    <row r="21" spans="1:254" s="224" customFormat="1" x14ac:dyDescent="0.3">
      <c r="A21" s="205" t="s">
        <v>771</v>
      </c>
      <c r="B21" s="205" t="s">
        <v>678</v>
      </c>
      <c r="C21" s="205" t="s">
        <v>471</v>
      </c>
      <c r="D21" s="205" t="s">
        <v>682</v>
      </c>
      <c r="E21" s="205" t="s">
        <v>127</v>
      </c>
      <c r="F21" s="205" t="s">
        <v>728</v>
      </c>
      <c r="G21" s="205" t="s">
        <v>680</v>
      </c>
      <c r="H21" s="205" t="s">
        <v>20</v>
      </c>
      <c r="I21" s="205">
        <v>1.4E-2</v>
      </c>
      <c r="J21" s="205" t="s">
        <v>339</v>
      </c>
      <c r="K21" s="205">
        <v>5</v>
      </c>
      <c r="L21" s="205">
        <v>1.5</v>
      </c>
      <c r="M21" s="205">
        <v>0.99</v>
      </c>
      <c r="N21" s="205">
        <v>6</v>
      </c>
      <c r="O21" s="205">
        <v>13</v>
      </c>
      <c r="P21" s="205">
        <v>28</v>
      </c>
      <c r="Q21" s="205">
        <v>3.9</v>
      </c>
      <c r="R21" s="205">
        <v>0.23</v>
      </c>
      <c r="S21" s="205">
        <v>2.8000000000000001E-2</v>
      </c>
      <c r="T21" s="205">
        <v>5.4</v>
      </c>
      <c r="U21" s="205">
        <v>6.1</v>
      </c>
      <c r="V21" s="205">
        <v>0.3</v>
      </c>
      <c r="W21" s="205">
        <v>9.1</v>
      </c>
      <c r="X21" s="205">
        <v>0.37</v>
      </c>
      <c r="Y21" s="205">
        <v>0.62</v>
      </c>
      <c r="Z21" s="205">
        <v>5.2999999999999999E-2</v>
      </c>
      <c r="AA21" s="205">
        <v>0.99</v>
      </c>
      <c r="AB21" s="205">
        <v>0.14000000000000001</v>
      </c>
      <c r="AC21" s="205">
        <v>0.06</v>
      </c>
      <c r="AD21" s="205">
        <v>0.02</v>
      </c>
      <c r="AE21" s="205">
        <v>0.62</v>
      </c>
      <c r="AF21" s="205">
        <v>0.13</v>
      </c>
      <c r="AG21" s="205">
        <v>4.7</v>
      </c>
      <c r="AH21" s="205">
        <v>0.03</v>
      </c>
      <c r="AI21" s="205">
        <v>50.2</v>
      </c>
      <c r="AJ21" s="205">
        <v>847.35</v>
      </c>
      <c r="AK21" s="205">
        <v>39.81</v>
      </c>
      <c r="AL21" s="205">
        <v>0.35</v>
      </c>
      <c r="AM21" s="205">
        <v>887.16</v>
      </c>
      <c r="AN21" s="205">
        <v>0.35</v>
      </c>
      <c r="AO21" s="205">
        <v>0.49</v>
      </c>
      <c r="AP21" s="205">
        <v>4.8999999999999998E-3</v>
      </c>
      <c r="AQ21" s="228">
        <f t="shared" si="0"/>
        <v>953.77499999999998</v>
      </c>
      <c r="AR21" s="225">
        <f t="shared" si="1"/>
        <v>0.93015648344735391</v>
      </c>
      <c r="AS21" s="227">
        <f t="shared" si="2"/>
        <v>930156.48344735394</v>
      </c>
      <c r="AT21" s="225">
        <f t="shared" si="3"/>
        <v>6.5110953841314769</v>
      </c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205"/>
      <c r="BN21" s="205"/>
      <c r="BO21" s="205"/>
      <c r="BP21" s="205"/>
      <c r="BQ21" s="205"/>
      <c r="BR21" s="205"/>
      <c r="BS21" s="205"/>
      <c r="BT21" s="205"/>
      <c r="BU21" s="205"/>
      <c r="BV21" s="205"/>
      <c r="BW21" s="205"/>
      <c r="BX21" s="205"/>
      <c r="BY21" s="205"/>
      <c r="BZ21" s="205"/>
      <c r="CA21" s="205"/>
      <c r="CB21" s="205"/>
      <c r="CC21" s="205"/>
      <c r="CD21" s="205"/>
      <c r="CE21" s="205"/>
      <c r="CF21" s="205"/>
      <c r="CG21" s="205"/>
      <c r="CH21" s="205"/>
      <c r="CI21" s="205"/>
      <c r="CJ21" s="205"/>
      <c r="CK21" s="205"/>
      <c r="CL21" s="205"/>
      <c r="CM21" s="205"/>
      <c r="CN21" s="205"/>
      <c r="CO21" s="205"/>
      <c r="CP21" s="205"/>
      <c r="CQ21" s="205"/>
      <c r="CR21" s="205"/>
      <c r="CS21" s="205"/>
      <c r="CT21" s="205"/>
      <c r="CU21" s="205"/>
      <c r="CV21" s="205"/>
      <c r="CW21" s="205"/>
      <c r="CX21" s="205"/>
      <c r="CY21" s="205"/>
      <c r="CZ21" s="205"/>
      <c r="DA21" s="205"/>
      <c r="DB21" s="205"/>
      <c r="DC21" s="205"/>
      <c r="DD21" s="205"/>
      <c r="DE21" s="205"/>
      <c r="DF21" s="205"/>
      <c r="DG21" s="205"/>
      <c r="DH21" s="205"/>
      <c r="DI21" s="205"/>
      <c r="DJ21" s="205"/>
      <c r="DK21" s="205"/>
      <c r="DL21" s="205"/>
      <c r="DM21" s="205"/>
      <c r="DN21" s="205"/>
      <c r="DO21" s="205"/>
      <c r="DP21" s="205"/>
      <c r="DQ21" s="205"/>
      <c r="DR21" s="205"/>
      <c r="DS21" s="205"/>
      <c r="DT21" s="205"/>
      <c r="DU21" s="205"/>
      <c r="DV21" s="205"/>
      <c r="DW21" s="205"/>
      <c r="DX21" s="205"/>
      <c r="DY21" s="205"/>
      <c r="DZ21" s="205"/>
      <c r="EA21" s="205"/>
      <c r="EB21" s="205"/>
      <c r="EC21" s="205"/>
      <c r="ED21" s="205"/>
      <c r="EE21" s="205"/>
      <c r="EF21" s="205"/>
      <c r="EG21" s="205"/>
      <c r="EH21" s="205"/>
      <c r="EI21" s="205"/>
      <c r="EJ21" s="205"/>
      <c r="EK21" s="205"/>
      <c r="EL21" s="205"/>
      <c r="EM21" s="205"/>
      <c r="EN21" s="205"/>
      <c r="EO21" s="205"/>
      <c r="EP21" s="205"/>
      <c r="EQ21" s="205"/>
      <c r="ER21" s="205"/>
      <c r="ES21" s="205"/>
      <c r="ET21" s="205"/>
      <c r="EU21" s="205"/>
      <c r="EV21" s="205"/>
      <c r="EW21" s="205"/>
      <c r="EX21" s="205"/>
      <c r="EY21" s="205"/>
      <c r="EZ21" s="205"/>
      <c r="FA21" s="205"/>
      <c r="FB21" s="205"/>
      <c r="FC21" s="205"/>
      <c r="FD21" s="205"/>
      <c r="FE21" s="205"/>
      <c r="FF21" s="205"/>
      <c r="FG21" s="205"/>
      <c r="FH21" s="205"/>
      <c r="FI21" s="205"/>
      <c r="FJ21" s="205"/>
      <c r="FK21" s="205"/>
      <c r="FL21" s="205"/>
      <c r="FM21" s="205"/>
      <c r="FN21" s="205"/>
      <c r="FO21" s="205"/>
      <c r="FP21" s="205"/>
      <c r="FQ21" s="205"/>
      <c r="FR21" s="205"/>
      <c r="FS21" s="205"/>
      <c r="FT21" s="205"/>
      <c r="FU21" s="205"/>
      <c r="FV21" s="205"/>
      <c r="FW21" s="205"/>
      <c r="FX21" s="205"/>
      <c r="FY21" s="205"/>
      <c r="FZ21" s="205"/>
      <c r="GA21" s="205"/>
      <c r="GB21" s="205"/>
      <c r="GC21" s="205"/>
      <c r="GD21" s="205"/>
      <c r="GE21" s="205"/>
      <c r="GF21" s="205"/>
      <c r="GG21" s="205"/>
      <c r="GH21" s="205"/>
      <c r="GI21" s="205"/>
      <c r="GJ21" s="205"/>
      <c r="GK21" s="205"/>
      <c r="GL21" s="205"/>
      <c r="GM21" s="205"/>
      <c r="GN21" s="205"/>
      <c r="GO21" s="205"/>
      <c r="GP21" s="205"/>
      <c r="GQ21" s="205"/>
      <c r="GR21" s="205"/>
      <c r="GS21" s="205"/>
      <c r="GT21" s="205"/>
      <c r="GU21" s="205"/>
      <c r="GV21" s="205"/>
      <c r="GW21" s="205"/>
      <c r="GX21" s="205"/>
      <c r="GY21" s="205"/>
      <c r="GZ21" s="205"/>
      <c r="HA21" s="205"/>
      <c r="HB21" s="205"/>
      <c r="HC21" s="205"/>
      <c r="HD21" s="205"/>
      <c r="HE21" s="205"/>
      <c r="HF21" s="205"/>
      <c r="HG21" s="205"/>
      <c r="HH21" s="205"/>
      <c r="HI21" s="205"/>
      <c r="HJ21" s="205"/>
      <c r="HK21" s="205"/>
      <c r="HL21" s="205"/>
      <c r="HM21" s="205"/>
      <c r="HN21" s="205"/>
      <c r="HO21" s="205"/>
      <c r="HP21" s="205"/>
      <c r="HQ21" s="205"/>
      <c r="HR21" s="205"/>
      <c r="HS21" s="205"/>
      <c r="HT21" s="205"/>
      <c r="HU21" s="205"/>
      <c r="HV21" s="205"/>
      <c r="HW21" s="205"/>
      <c r="HX21" s="205"/>
      <c r="HY21" s="205"/>
      <c r="HZ21" s="205"/>
      <c r="IA21" s="205"/>
      <c r="IB21" s="205"/>
      <c r="IC21" s="205"/>
      <c r="ID21" s="205"/>
      <c r="IE21" s="205"/>
      <c r="IF21" s="205"/>
      <c r="IG21" s="205"/>
      <c r="IH21" s="205"/>
      <c r="II21" s="205"/>
      <c r="IJ21" s="205"/>
      <c r="IK21" s="205"/>
      <c r="IL21" s="205"/>
      <c r="IM21" s="205"/>
      <c r="IN21" s="205"/>
      <c r="IO21" s="205"/>
      <c r="IP21" s="205"/>
      <c r="IQ21" s="205"/>
      <c r="IR21" s="205"/>
      <c r="IS21" s="205"/>
      <c r="IT21" s="205"/>
    </row>
    <row r="22" spans="1:254" s="229" customFormat="1" x14ac:dyDescent="0.3">
      <c r="A22" s="229" t="s">
        <v>772</v>
      </c>
      <c r="B22" s="229" t="s">
        <v>678</v>
      </c>
      <c r="C22" s="229" t="s">
        <v>503</v>
      </c>
      <c r="D22" s="229" t="s">
        <v>683</v>
      </c>
      <c r="E22" s="229" t="s">
        <v>127</v>
      </c>
      <c r="F22" s="229" t="s">
        <v>730</v>
      </c>
      <c r="G22" s="229" t="s">
        <v>680</v>
      </c>
      <c r="H22" s="229" t="s">
        <v>20</v>
      </c>
      <c r="I22" s="229">
        <v>1.2999999999999999E-2</v>
      </c>
      <c r="J22" s="229" t="s">
        <v>339</v>
      </c>
      <c r="K22" s="229">
        <v>5</v>
      </c>
      <c r="L22" s="229">
        <v>1.5</v>
      </c>
      <c r="M22" s="229">
        <v>0.99</v>
      </c>
      <c r="N22" s="229">
        <v>6</v>
      </c>
      <c r="O22" s="229">
        <v>20</v>
      </c>
      <c r="P22" s="229">
        <v>23</v>
      </c>
      <c r="Q22" s="229">
        <v>9.1</v>
      </c>
      <c r="R22" s="229">
        <v>0.19</v>
      </c>
      <c r="S22" s="229">
        <v>4.3999999999999997E-2</v>
      </c>
      <c r="T22" s="229">
        <v>5</v>
      </c>
      <c r="U22" s="229">
        <v>5.6</v>
      </c>
      <c r="V22" s="229">
        <v>0.18</v>
      </c>
      <c r="W22" s="229">
        <v>31.6</v>
      </c>
      <c r="X22" s="229">
        <v>0.12</v>
      </c>
      <c r="Y22" s="229">
        <v>0.22</v>
      </c>
      <c r="Z22" s="229">
        <v>0.11</v>
      </c>
      <c r="AA22" s="229">
        <v>0.6</v>
      </c>
      <c r="AB22" s="229">
        <v>0.09</v>
      </c>
      <c r="AC22" s="229">
        <v>0.05</v>
      </c>
      <c r="AD22" s="229">
        <v>0.05</v>
      </c>
      <c r="AE22" s="229">
        <v>1.86</v>
      </c>
      <c r="AF22" s="229">
        <v>0.13</v>
      </c>
      <c r="AG22" s="229">
        <v>7.9</v>
      </c>
      <c r="AH22" s="229">
        <v>0.02</v>
      </c>
      <c r="AI22" s="229">
        <v>60.2</v>
      </c>
      <c r="AJ22" s="229">
        <v>1091.98</v>
      </c>
      <c r="AK22" s="229">
        <v>3.49</v>
      </c>
      <c r="AL22" s="229">
        <v>0.39</v>
      </c>
      <c r="AM22" s="229">
        <v>1095.47</v>
      </c>
      <c r="AN22" s="229">
        <v>0.39</v>
      </c>
      <c r="AO22" s="229">
        <v>0.49</v>
      </c>
      <c r="AP22" s="229">
        <v>4.8999999999999998E-3</v>
      </c>
      <c r="AQ22" s="231">
        <f t="shared" si="0"/>
        <v>953.77499999999998</v>
      </c>
      <c r="AR22" s="230">
        <f t="shared" si="1"/>
        <v>1.1485622919451652</v>
      </c>
      <c r="AS22" s="232">
        <f t="shared" si="2"/>
        <v>1148562.2919451653</v>
      </c>
      <c r="AT22" s="230">
        <f t="shared" si="3"/>
        <v>8.9587858771722892</v>
      </c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205"/>
      <c r="BN22" s="205"/>
      <c r="BO22" s="205"/>
      <c r="BP22" s="205"/>
      <c r="BQ22" s="205"/>
      <c r="BR22" s="205"/>
      <c r="BS22" s="205"/>
      <c r="BT22" s="205"/>
      <c r="BU22" s="205"/>
      <c r="BV22" s="205"/>
      <c r="BW22" s="205"/>
      <c r="BX22" s="205"/>
      <c r="BY22" s="205"/>
      <c r="BZ22" s="205"/>
      <c r="CA22" s="205"/>
      <c r="CB22" s="205"/>
      <c r="CC22" s="205"/>
      <c r="CD22" s="205"/>
      <c r="CE22" s="205"/>
      <c r="CF22" s="205"/>
      <c r="CG22" s="205"/>
      <c r="CH22" s="205"/>
      <c r="CI22" s="205"/>
      <c r="CJ22" s="205"/>
      <c r="CK22" s="205"/>
      <c r="CL22" s="205"/>
      <c r="CM22" s="205"/>
      <c r="CN22" s="205"/>
      <c r="CO22" s="205"/>
      <c r="CP22" s="205"/>
      <c r="CQ22" s="205"/>
      <c r="CR22" s="205"/>
      <c r="CS22" s="205"/>
      <c r="CT22" s="205"/>
      <c r="CU22" s="205"/>
      <c r="CV22" s="205"/>
      <c r="CW22" s="205"/>
      <c r="CX22" s="205"/>
      <c r="CY22" s="205"/>
      <c r="CZ22" s="205"/>
      <c r="DA22" s="205"/>
      <c r="DB22" s="205"/>
      <c r="DC22" s="205"/>
      <c r="DD22" s="205"/>
      <c r="DE22" s="205"/>
      <c r="DF22" s="205"/>
      <c r="DG22" s="205"/>
      <c r="DH22" s="205"/>
      <c r="DI22" s="205"/>
      <c r="DJ22" s="205"/>
      <c r="DK22" s="205"/>
      <c r="DL22" s="205"/>
      <c r="DM22" s="205"/>
      <c r="DN22" s="205"/>
      <c r="DO22" s="205"/>
      <c r="DP22" s="205"/>
      <c r="DQ22" s="205"/>
      <c r="DR22" s="205"/>
      <c r="DS22" s="205"/>
      <c r="DT22" s="205"/>
      <c r="DU22" s="205"/>
      <c r="DV22" s="205"/>
      <c r="DW22" s="205"/>
      <c r="DX22" s="205"/>
      <c r="DY22" s="205"/>
      <c r="DZ22" s="205"/>
      <c r="EA22" s="205"/>
      <c r="EB22" s="205"/>
      <c r="EC22" s="205"/>
      <c r="ED22" s="205"/>
      <c r="EE22" s="205"/>
      <c r="EF22" s="205"/>
      <c r="EG22" s="205"/>
      <c r="EH22" s="205"/>
      <c r="EI22" s="205"/>
      <c r="EJ22" s="205"/>
      <c r="EK22" s="205"/>
      <c r="EL22" s="205"/>
      <c r="EM22" s="205"/>
      <c r="EN22" s="205"/>
      <c r="EO22" s="205"/>
      <c r="EP22" s="205"/>
      <c r="EQ22" s="205"/>
      <c r="ER22" s="205"/>
      <c r="ES22" s="205"/>
      <c r="ET22" s="205"/>
      <c r="EU22" s="205"/>
      <c r="EV22" s="205"/>
      <c r="EW22" s="205"/>
      <c r="EX22" s="205"/>
      <c r="EY22" s="205"/>
      <c r="EZ22" s="205"/>
      <c r="FA22" s="205"/>
      <c r="FB22" s="205"/>
      <c r="FC22" s="205"/>
      <c r="FD22" s="205"/>
      <c r="FE22" s="205"/>
      <c r="FF22" s="205"/>
      <c r="FG22" s="205"/>
      <c r="FH22" s="205"/>
      <c r="FI22" s="205"/>
      <c r="FJ22" s="205"/>
      <c r="FK22" s="205"/>
      <c r="FL22" s="205"/>
      <c r="FM22" s="205"/>
      <c r="FN22" s="205"/>
      <c r="FO22" s="205"/>
      <c r="FP22" s="205"/>
      <c r="FQ22" s="205"/>
      <c r="FR22" s="205"/>
      <c r="FS22" s="205"/>
      <c r="FT22" s="205"/>
      <c r="FU22" s="205"/>
      <c r="FV22" s="205"/>
      <c r="FW22" s="205"/>
      <c r="FX22" s="205"/>
      <c r="FY22" s="205"/>
      <c r="FZ22" s="205"/>
      <c r="GA22" s="205"/>
      <c r="GB22" s="205"/>
      <c r="GC22" s="205"/>
      <c r="GD22" s="205"/>
      <c r="GE22" s="205"/>
      <c r="GF22" s="205"/>
      <c r="GG22" s="205"/>
      <c r="GH22" s="205"/>
      <c r="GI22" s="205"/>
      <c r="GJ22" s="205"/>
      <c r="GK22" s="205"/>
      <c r="GL22" s="205"/>
      <c r="GM22" s="205"/>
      <c r="GN22" s="205"/>
      <c r="GO22" s="205"/>
      <c r="GP22" s="205"/>
      <c r="GQ22" s="205"/>
      <c r="GR22" s="205"/>
      <c r="GS22" s="205"/>
      <c r="GT22" s="205"/>
      <c r="GU22" s="205"/>
      <c r="GV22" s="205"/>
      <c r="GW22" s="205"/>
      <c r="GX22" s="205"/>
      <c r="GY22" s="205"/>
      <c r="GZ22" s="205"/>
      <c r="HA22" s="205"/>
      <c r="HB22" s="205"/>
      <c r="HC22" s="205"/>
      <c r="HD22" s="205"/>
      <c r="HE22" s="205"/>
      <c r="HF22" s="205"/>
      <c r="HG22" s="205"/>
      <c r="HH22" s="205"/>
      <c r="HI22" s="205"/>
      <c r="HJ22" s="205"/>
      <c r="HK22" s="205"/>
      <c r="HL22" s="205"/>
      <c r="HM22" s="205"/>
      <c r="HN22" s="205"/>
      <c r="HO22" s="205"/>
      <c r="HP22" s="205"/>
      <c r="HQ22" s="205"/>
      <c r="HR22" s="205"/>
      <c r="HS22" s="205"/>
      <c r="HT22" s="205"/>
      <c r="HU22" s="205"/>
      <c r="HV22" s="205"/>
      <c r="HW22" s="205"/>
      <c r="HX22" s="205"/>
      <c r="HY22" s="205"/>
      <c r="HZ22" s="205"/>
      <c r="IA22" s="205"/>
      <c r="IB22" s="205"/>
      <c r="IC22" s="205"/>
      <c r="ID22" s="205"/>
      <c r="IE22" s="205"/>
      <c r="IF22" s="205"/>
      <c r="IG22" s="205"/>
      <c r="IH22" s="205"/>
      <c r="II22" s="205"/>
      <c r="IJ22" s="205"/>
      <c r="IK22" s="205"/>
      <c r="IL22" s="205"/>
      <c r="IM22" s="205"/>
      <c r="IN22" s="205"/>
      <c r="IO22" s="205"/>
      <c r="IP22" s="205"/>
      <c r="IQ22" s="205"/>
      <c r="IR22" s="205"/>
      <c r="IS22" s="205"/>
      <c r="IT22" s="205"/>
    </row>
    <row r="23" spans="1:254" s="224" customFormat="1" x14ac:dyDescent="0.3">
      <c r="A23" s="224" t="s">
        <v>773</v>
      </c>
      <c r="B23" s="224" t="s">
        <v>678</v>
      </c>
      <c r="C23" s="224" t="s">
        <v>416</v>
      </c>
      <c r="D23" s="224" t="s">
        <v>679</v>
      </c>
      <c r="E23" s="224" t="s">
        <v>128</v>
      </c>
      <c r="F23" s="224" t="s">
        <v>733</v>
      </c>
      <c r="G23" s="224" t="s">
        <v>680</v>
      </c>
      <c r="H23" s="224" t="s">
        <v>20</v>
      </c>
      <c r="I23" s="224">
        <v>1.4999999999999999E-2</v>
      </c>
      <c r="J23" s="224" t="s">
        <v>746</v>
      </c>
      <c r="K23" s="224">
        <v>5</v>
      </c>
      <c r="L23" s="224">
        <v>1.5</v>
      </c>
      <c r="M23" s="224">
        <v>0.99</v>
      </c>
      <c r="N23" s="224">
        <v>10</v>
      </c>
      <c r="O23" s="224">
        <v>16</v>
      </c>
      <c r="P23" s="224">
        <v>18</v>
      </c>
      <c r="Q23" s="224">
        <v>6.6</v>
      </c>
      <c r="R23" s="224">
        <v>0.37</v>
      </c>
      <c r="S23" s="224">
        <v>4.3999999999999997E-2</v>
      </c>
      <c r="T23" s="224">
        <v>5.0999999999999996</v>
      </c>
      <c r="U23" s="224">
        <v>5.9</v>
      </c>
      <c r="V23" s="224">
        <v>0.21</v>
      </c>
      <c r="W23" s="224">
        <v>18.100000000000001</v>
      </c>
      <c r="X23" s="224">
        <v>0.12</v>
      </c>
      <c r="Y23" s="224">
        <v>0.23</v>
      </c>
      <c r="Z23" s="224">
        <v>8.4000000000000005E-2</v>
      </c>
      <c r="AA23" s="224">
        <v>1.04</v>
      </c>
      <c r="AB23" s="224">
        <v>0.14000000000000001</v>
      </c>
      <c r="AC23" s="224">
        <v>0.04</v>
      </c>
      <c r="AD23" s="224">
        <v>0.05</v>
      </c>
      <c r="AE23" s="224">
        <v>1.37</v>
      </c>
      <c r="AF23" s="224">
        <v>0.13</v>
      </c>
      <c r="AG23" s="224">
        <v>6.1</v>
      </c>
      <c r="AH23" s="224">
        <v>0.05</v>
      </c>
      <c r="AI23" s="224">
        <v>93.4</v>
      </c>
      <c r="AJ23" s="224">
        <v>1039.27</v>
      </c>
      <c r="AK23" s="224">
        <v>39.840000000000003</v>
      </c>
      <c r="AL23" s="224">
        <v>0.37</v>
      </c>
      <c r="AM23" s="224">
        <v>1079.1099999999999</v>
      </c>
      <c r="AN23" s="224">
        <v>0.37</v>
      </c>
      <c r="AO23" s="224">
        <v>0.49</v>
      </c>
      <c r="AP23" s="224">
        <v>4.8999999999999998E-3</v>
      </c>
      <c r="AQ23" s="226">
        <f t="shared" si="0"/>
        <v>953.77499999999998</v>
      </c>
      <c r="AR23" s="234">
        <f t="shared" si="1"/>
        <v>1.1314093994914942</v>
      </c>
      <c r="AS23" s="235">
        <f t="shared" si="2"/>
        <v>1131409.3994914943</v>
      </c>
      <c r="AT23" s="234">
        <f t="shared" si="3"/>
        <v>8.3724295562370585</v>
      </c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205"/>
      <c r="BN23" s="205"/>
      <c r="BO23" s="205"/>
      <c r="BP23" s="205"/>
      <c r="BQ23" s="205"/>
      <c r="BR23" s="205"/>
      <c r="BS23" s="205"/>
      <c r="BT23" s="205"/>
      <c r="BU23" s="205"/>
      <c r="BV23" s="205"/>
      <c r="BW23" s="205"/>
      <c r="BX23" s="205"/>
      <c r="BY23" s="205"/>
      <c r="BZ23" s="205"/>
      <c r="CA23" s="205"/>
      <c r="CB23" s="205"/>
      <c r="CC23" s="205"/>
      <c r="CD23" s="205"/>
      <c r="CE23" s="205"/>
      <c r="CF23" s="205"/>
      <c r="CG23" s="205"/>
      <c r="CH23" s="205"/>
      <c r="CI23" s="205"/>
      <c r="CJ23" s="205"/>
      <c r="CK23" s="205"/>
      <c r="CL23" s="205"/>
      <c r="CM23" s="205"/>
      <c r="CN23" s="205"/>
      <c r="CO23" s="205"/>
      <c r="CP23" s="205"/>
      <c r="CQ23" s="205"/>
      <c r="CR23" s="205"/>
      <c r="CS23" s="205"/>
      <c r="CT23" s="205"/>
      <c r="CU23" s="205"/>
      <c r="CV23" s="205"/>
      <c r="CW23" s="205"/>
      <c r="CX23" s="205"/>
      <c r="CY23" s="205"/>
      <c r="CZ23" s="205"/>
      <c r="DA23" s="205"/>
      <c r="DB23" s="205"/>
      <c r="DC23" s="205"/>
      <c r="DD23" s="205"/>
      <c r="DE23" s="205"/>
      <c r="DF23" s="205"/>
      <c r="DG23" s="205"/>
      <c r="DH23" s="205"/>
      <c r="DI23" s="205"/>
      <c r="DJ23" s="205"/>
      <c r="DK23" s="205"/>
      <c r="DL23" s="205"/>
      <c r="DM23" s="205"/>
      <c r="DN23" s="205"/>
      <c r="DO23" s="205"/>
      <c r="DP23" s="205"/>
      <c r="DQ23" s="205"/>
      <c r="DR23" s="205"/>
      <c r="DS23" s="205"/>
      <c r="DT23" s="205"/>
      <c r="DU23" s="205"/>
      <c r="DV23" s="205"/>
      <c r="DW23" s="205"/>
      <c r="DX23" s="205"/>
      <c r="DY23" s="205"/>
      <c r="DZ23" s="205"/>
      <c r="EA23" s="205"/>
      <c r="EB23" s="205"/>
      <c r="EC23" s="205"/>
      <c r="ED23" s="205"/>
      <c r="EE23" s="205"/>
      <c r="EF23" s="205"/>
      <c r="EG23" s="205"/>
      <c r="EH23" s="205"/>
      <c r="EI23" s="205"/>
      <c r="EJ23" s="205"/>
      <c r="EK23" s="205"/>
      <c r="EL23" s="205"/>
      <c r="EM23" s="205"/>
      <c r="EN23" s="205"/>
      <c r="EO23" s="205"/>
      <c r="EP23" s="205"/>
      <c r="EQ23" s="205"/>
      <c r="ER23" s="205"/>
      <c r="ES23" s="205"/>
      <c r="ET23" s="205"/>
      <c r="EU23" s="205"/>
      <c r="EV23" s="205"/>
      <c r="EW23" s="205"/>
      <c r="EX23" s="205"/>
      <c r="EY23" s="205"/>
      <c r="EZ23" s="205"/>
      <c r="FA23" s="205"/>
      <c r="FB23" s="205"/>
      <c r="FC23" s="205"/>
      <c r="FD23" s="205"/>
      <c r="FE23" s="205"/>
      <c r="FF23" s="205"/>
      <c r="FG23" s="205"/>
      <c r="FH23" s="205"/>
      <c r="FI23" s="205"/>
      <c r="FJ23" s="205"/>
      <c r="FK23" s="205"/>
      <c r="FL23" s="205"/>
      <c r="FM23" s="205"/>
      <c r="FN23" s="205"/>
      <c r="FO23" s="205"/>
      <c r="FP23" s="205"/>
      <c r="FQ23" s="205"/>
      <c r="FR23" s="205"/>
      <c r="FS23" s="205"/>
      <c r="FT23" s="205"/>
      <c r="FU23" s="205"/>
      <c r="FV23" s="205"/>
      <c r="FW23" s="205"/>
      <c r="FX23" s="205"/>
      <c r="FY23" s="205"/>
      <c r="FZ23" s="205"/>
      <c r="GA23" s="205"/>
      <c r="GB23" s="205"/>
      <c r="GC23" s="205"/>
      <c r="GD23" s="205"/>
      <c r="GE23" s="205"/>
      <c r="GF23" s="205"/>
      <c r="GG23" s="205"/>
      <c r="GH23" s="205"/>
      <c r="GI23" s="205"/>
      <c r="GJ23" s="205"/>
      <c r="GK23" s="205"/>
      <c r="GL23" s="205"/>
      <c r="GM23" s="205"/>
      <c r="GN23" s="205"/>
      <c r="GO23" s="205"/>
      <c r="GP23" s="205"/>
      <c r="GQ23" s="205"/>
      <c r="GR23" s="205"/>
      <c r="GS23" s="205"/>
      <c r="GT23" s="205"/>
      <c r="GU23" s="205"/>
      <c r="GV23" s="205"/>
      <c r="GW23" s="205"/>
      <c r="GX23" s="205"/>
      <c r="GY23" s="205"/>
      <c r="GZ23" s="205"/>
      <c r="HA23" s="205"/>
      <c r="HB23" s="205"/>
      <c r="HC23" s="205"/>
      <c r="HD23" s="205"/>
      <c r="HE23" s="205"/>
      <c r="HF23" s="205"/>
      <c r="HG23" s="205"/>
      <c r="HH23" s="205"/>
      <c r="HI23" s="205"/>
      <c r="HJ23" s="205"/>
      <c r="HK23" s="205"/>
      <c r="HL23" s="205"/>
      <c r="HM23" s="205"/>
      <c r="HN23" s="205"/>
      <c r="HO23" s="205"/>
      <c r="HP23" s="205"/>
      <c r="HQ23" s="205"/>
      <c r="HR23" s="205"/>
      <c r="HS23" s="205"/>
      <c r="HT23" s="205"/>
      <c r="HU23" s="205"/>
      <c r="HV23" s="205"/>
      <c r="HW23" s="205"/>
      <c r="HX23" s="205"/>
      <c r="HY23" s="205"/>
      <c r="HZ23" s="205"/>
      <c r="IA23" s="205"/>
      <c r="IB23" s="205"/>
      <c r="IC23" s="205"/>
      <c r="ID23" s="205"/>
      <c r="IE23" s="205"/>
      <c r="IF23" s="205"/>
      <c r="IG23" s="205"/>
      <c r="IH23" s="205"/>
      <c r="II23" s="205"/>
      <c r="IJ23" s="205"/>
      <c r="IK23" s="205"/>
      <c r="IL23" s="205"/>
      <c r="IM23" s="205"/>
      <c r="IN23" s="205"/>
      <c r="IO23" s="205"/>
      <c r="IP23" s="205"/>
      <c r="IQ23" s="205"/>
      <c r="IR23" s="205"/>
      <c r="IS23" s="205"/>
      <c r="IT23" s="205"/>
    </row>
    <row r="24" spans="1:254" s="205" customFormat="1" x14ac:dyDescent="0.3">
      <c r="A24" s="205" t="s">
        <v>774</v>
      </c>
      <c r="B24" s="205" t="s">
        <v>678</v>
      </c>
      <c r="C24" s="205" t="s">
        <v>775</v>
      </c>
      <c r="D24" s="205" t="s">
        <v>681</v>
      </c>
      <c r="E24" s="205" t="s">
        <v>128</v>
      </c>
      <c r="F24" s="205" t="s">
        <v>736</v>
      </c>
      <c r="G24" s="205" t="s">
        <v>680</v>
      </c>
      <c r="H24" s="205" t="s">
        <v>20</v>
      </c>
      <c r="I24" s="205">
        <v>1.4999999999999999E-2</v>
      </c>
      <c r="J24" s="205" t="s">
        <v>339</v>
      </c>
      <c r="K24" s="205" t="s">
        <v>289</v>
      </c>
      <c r="L24" s="205">
        <v>2</v>
      </c>
      <c r="M24" s="205">
        <v>0.99</v>
      </c>
      <c r="N24" s="205">
        <v>6</v>
      </c>
      <c r="O24" s="205">
        <v>14</v>
      </c>
      <c r="P24" s="205">
        <v>0.995</v>
      </c>
      <c r="Q24" s="205">
        <v>4.9000000000000004</v>
      </c>
      <c r="R24" s="205">
        <v>0.27</v>
      </c>
      <c r="S24" s="205">
        <v>3.5000000000000003E-2</v>
      </c>
      <c r="T24" s="205">
        <v>4.9000000000000004</v>
      </c>
      <c r="U24" s="205">
        <v>5.7</v>
      </c>
      <c r="V24" s="205">
        <v>0.24</v>
      </c>
      <c r="W24" s="205">
        <v>19.100000000000001</v>
      </c>
      <c r="X24" s="205">
        <v>0.15</v>
      </c>
      <c r="Y24" s="205">
        <v>0.22</v>
      </c>
      <c r="Z24" s="205">
        <v>0.105</v>
      </c>
      <c r="AA24" s="205">
        <v>0.82</v>
      </c>
      <c r="AB24" s="205">
        <v>0.12</v>
      </c>
      <c r="AC24" s="205">
        <v>0.04</v>
      </c>
      <c r="AD24" s="205">
        <v>0.04</v>
      </c>
      <c r="AE24" s="205">
        <v>1.36</v>
      </c>
      <c r="AF24" s="205">
        <v>0.15</v>
      </c>
      <c r="AG24" s="205">
        <v>8.9</v>
      </c>
      <c r="AH24" s="205">
        <v>0.03</v>
      </c>
      <c r="AI24" s="205">
        <v>64.2</v>
      </c>
      <c r="AJ24" s="205">
        <v>1046.25</v>
      </c>
      <c r="AK24" s="205">
        <v>29.07</v>
      </c>
      <c r="AL24" s="205">
        <v>0.27</v>
      </c>
      <c r="AM24" s="205">
        <v>1075.32</v>
      </c>
      <c r="AN24" s="205">
        <v>0.27</v>
      </c>
      <c r="AO24" s="205">
        <v>0.49</v>
      </c>
      <c r="AP24" s="205">
        <v>4.8999999999999998E-3</v>
      </c>
      <c r="AQ24" s="228">
        <f t="shared" si="0"/>
        <v>953.77499999999998</v>
      </c>
      <c r="AR24" s="225">
        <f t="shared" si="1"/>
        <v>1.1274357159707478</v>
      </c>
      <c r="AS24" s="227">
        <f t="shared" si="2"/>
        <v>1127435.7159707479</v>
      </c>
      <c r="AT24" s="225">
        <f t="shared" si="3"/>
        <v>6.088152866242039</v>
      </c>
    </row>
    <row r="25" spans="1:254" s="205" customFormat="1" x14ac:dyDescent="0.3">
      <c r="A25" s="205" t="s">
        <v>776</v>
      </c>
      <c r="B25" s="205" t="s">
        <v>678</v>
      </c>
      <c r="C25" s="205" t="s">
        <v>478</v>
      </c>
      <c r="D25" s="205" t="s">
        <v>682</v>
      </c>
      <c r="E25" s="205" t="s">
        <v>128</v>
      </c>
      <c r="F25" s="205" t="s">
        <v>738</v>
      </c>
      <c r="G25" s="205" t="s">
        <v>680</v>
      </c>
      <c r="H25" s="205" t="s">
        <v>20</v>
      </c>
      <c r="I25" s="205">
        <v>1.4E-2</v>
      </c>
      <c r="J25" s="205" t="s">
        <v>746</v>
      </c>
      <c r="K25" s="205">
        <v>5</v>
      </c>
      <c r="L25" s="205">
        <v>1.5</v>
      </c>
      <c r="M25" s="205">
        <v>0.99</v>
      </c>
      <c r="N25" s="205">
        <v>4</v>
      </c>
      <c r="O25" s="205">
        <v>18</v>
      </c>
      <c r="P25" s="205">
        <v>17</v>
      </c>
      <c r="Q25" s="205">
        <v>7</v>
      </c>
      <c r="R25" s="205">
        <v>0.14000000000000001</v>
      </c>
      <c r="S25" s="205">
        <v>2.9000000000000001E-2</v>
      </c>
      <c r="T25" s="205">
        <v>5</v>
      </c>
      <c r="U25" s="205">
        <v>5.8</v>
      </c>
      <c r="V25" s="205">
        <v>0.17</v>
      </c>
      <c r="W25" s="205">
        <v>11.1</v>
      </c>
      <c r="X25" s="205">
        <v>0.12</v>
      </c>
      <c r="Y25" s="205">
        <v>0.25</v>
      </c>
      <c r="Z25" s="205">
        <v>9.8000000000000004E-2</v>
      </c>
      <c r="AA25" s="205">
        <v>0.6</v>
      </c>
      <c r="AB25" s="205">
        <v>0.1</v>
      </c>
      <c r="AC25" s="205">
        <v>0.05</v>
      </c>
      <c r="AD25" s="205">
        <v>0.02</v>
      </c>
      <c r="AE25" s="205">
        <v>1.28</v>
      </c>
      <c r="AF25" s="205">
        <v>0.13</v>
      </c>
      <c r="AG25" s="205">
        <v>6.8</v>
      </c>
      <c r="AH25" s="205">
        <v>0.02</v>
      </c>
      <c r="AI25" s="205">
        <v>46.7</v>
      </c>
      <c r="AJ25" s="205">
        <v>939.48</v>
      </c>
      <c r="AK25" s="205">
        <v>12.23</v>
      </c>
      <c r="AL25" s="205">
        <v>0.17</v>
      </c>
      <c r="AM25" s="205">
        <v>951.71</v>
      </c>
      <c r="AN25" s="205">
        <v>0.17</v>
      </c>
      <c r="AO25" s="205">
        <v>0.49</v>
      </c>
      <c r="AP25" s="205">
        <v>4.8999999999999998E-3</v>
      </c>
      <c r="AQ25" s="228">
        <f t="shared" si="0"/>
        <v>953.77499999999998</v>
      </c>
      <c r="AR25" s="225">
        <f t="shared" si="1"/>
        <v>0.99783491913711309</v>
      </c>
      <c r="AS25" s="227">
        <f t="shared" si="2"/>
        <v>997834.91913711303</v>
      </c>
      <c r="AT25" s="225">
        <f t="shared" si="3"/>
        <v>3.3926387250661847</v>
      </c>
    </row>
    <row r="26" spans="1:254" s="229" customFormat="1" x14ac:dyDescent="0.3">
      <c r="A26" s="229" t="s">
        <v>777</v>
      </c>
      <c r="B26" s="229" t="s">
        <v>678</v>
      </c>
      <c r="C26" s="229" t="s">
        <v>509</v>
      </c>
      <c r="D26" s="229" t="s">
        <v>683</v>
      </c>
      <c r="E26" s="229" t="s">
        <v>128</v>
      </c>
      <c r="F26" s="229" t="s">
        <v>740</v>
      </c>
      <c r="G26" s="229" t="s">
        <v>680</v>
      </c>
      <c r="H26" s="229" t="s">
        <v>20</v>
      </c>
      <c r="I26" s="229">
        <v>1.4999999999999999E-2</v>
      </c>
      <c r="J26" s="229" t="s">
        <v>339</v>
      </c>
      <c r="K26" s="229" t="s">
        <v>289</v>
      </c>
      <c r="L26" s="229">
        <v>1.5</v>
      </c>
      <c r="M26" s="229">
        <v>0.99</v>
      </c>
      <c r="N26" s="229">
        <v>5</v>
      </c>
      <c r="O26" s="229">
        <v>16</v>
      </c>
      <c r="P26" s="229">
        <v>28</v>
      </c>
      <c r="Q26" s="229">
        <v>3.2</v>
      </c>
      <c r="R26" s="229">
        <v>0.25</v>
      </c>
      <c r="S26" s="229">
        <v>2.5999999999999999E-2</v>
      </c>
      <c r="T26" s="229">
        <v>4.7</v>
      </c>
      <c r="U26" s="229">
        <v>5.6</v>
      </c>
      <c r="V26" s="229">
        <v>0.2</v>
      </c>
      <c r="W26" s="229">
        <v>20.3</v>
      </c>
      <c r="X26" s="229">
        <v>0.11</v>
      </c>
      <c r="Y26" s="229">
        <v>0.31</v>
      </c>
      <c r="Z26" s="229">
        <v>0.104</v>
      </c>
      <c r="AA26" s="229">
        <v>0.42</v>
      </c>
      <c r="AB26" s="229">
        <v>0.05</v>
      </c>
      <c r="AC26" s="229">
        <v>0.06</v>
      </c>
      <c r="AD26" s="229">
        <v>0.04</v>
      </c>
      <c r="AE26" s="229">
        <v>1.96</v>
      </c>
      <c r="AF26" s="229">
        <v>0.11</v>
      </c>
      <c r="AG26" s="229">
        <v>5.0999999999999996</v>
      </c>
      <c r="AH26" s="229">
        <v>0.02</v>
      </c>
      <c r="AI26" s="229">
        <v>50.4</v>
      </c>
      <c r="AJ26" s="229">
        <v>1175.08</v>
      </c>
      <c r="AK26" s="229">
        <v>4.7300000000000004</v>
      </c>
      <c r="AL26" s="229">
        <v>0.34</v>
      </c>
      <c r="AM26" s="229">
        <v>1179.81</v>
      </c>
      <c r="AN26" s="229">
        <v>0.34</v>
      </c>
      <c r="AO26" s="229">
        <v>0.49</v>
      </c>
      <c r="AP26" s="229">
        <v>4.8999999999999998E-3</v>
      </c>
      <c r="AQ26" s="231">
        <f t="shared" si="0"/>
        <v>953.77499999999998</v>
      </c>
      <c r="AR26" s="230">
        <f t="shared" si="1"/>
        <v>1.2369898560981363</v>
      </c>
      <c r="AS26" s="232">
        <f t="shared" si="2"/>
        <v>1236989.8560981362</v>
      </c>
      <c r="AT26" s="230">
        <f t="shared" si="3"/>
        <v>8.4115310214673276</v>
      </c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205"/>
      <c r="BN26" s="205"/>
      <c r="BO26" s="205"/>
      <c r="BP26" s="205"/>
      <c r="BQ26" s="205"/>
      <c r="BR26" s="205"/>
      <c r="BS26" s="205"/>
      <c r="BT26" s="205"/>
      <c r="BU26" s="205"/>
      <c r="BV26" s="205"/>
      <c r="BW26" s="205"/>
      <c r="BX26" s="205"/>
      <c r="BY26" s="205"/>
      <c r="BZ26" s="205"/>
      <c r="CA26" s="205"/>
      <c r="CB26" s="205"/>
      <c r="CC26" s="205"/>
      <c r="CD26" s="205"/>
      <c r="CE26" s="205"/>
      <c r="CF26" s="205"/>
      <c r="CG26" s="205"/>
      <c r="CH26" s="205"/>
      <c r="CI26" s="205"/>
      <c r="CJ26" s="205"/>
      <c r="CK26" s="205"/>
      <c r="CL26" s="205"/>
      <c r="CM26" s="205"/>
      <c r="CN26" s="205"/>
      <c r="CO26" s="205"/>
      <c r="CP26" s="205"/>
      <c r="CQ26" s="205"/>
      <c r="CR26" s="205"/>
      <c r="CS26" s="205"/>
      <c r="CT26" s="205"/>
      <c r="CU26" s="205"/>
      <c r="CV26" s="205"/>
      <c r="CW26" s="205"/>
      <c r="CX26" s="205"/>
      <c r="CY26" s="205"/>
      <c r="CZ26" s="205"/>
      <c r="DA26" s="205"/>
      <c r="DB26" s="205"/>
      <c r="DC26" s="205"/>
      <c r="DD26" s="205"/>
      <c r="DE26" s="205"/>
      <c r="DF26" s="205"/>
      <c r="DG26" s="205"/>
      <c r="DH26" s="205"/>
      <c r="DI26" s="205"/>
      <c r="DJ26" s="205"/>
      <c r="DK26" s="205"/>
      <c r="DL26" s="205"/>
      <c r="DM26" s="205"/>
      <c r="DN26" s="205"/>
      <c r="DO26" s="205"/>
      <c r="DP26" s="205"/>
      <c r="DQ26" s="205"/>
      <c r="DR26" s="205"/>
      <c r="DS26" s="205"/>
      <c r="DT26" s="205"/>
      <c r="DU26" s="205"/>
      <c r="DV26" s="205"/>
      <c r="DW26" s="205"/>
      <c r="DX26" s="205"/>
      <c r="DY26" s="205"/>
      <c r="DZ26" s="205"/>
      <c r="EA26" s="205"/>
      <c r="EB26" s="205"/>
      <c r="EC26" s="205"/>
      <c r="ED26" s="205"/>
      <c r="EE26" s="205"/>
      <c r="EF26" s="205"/>
      <c r="EG26" s="205"/>
      <c r="EH26" s="205"/>
      <c r="EI26" s="205"/>
      <c r="EJ26" s="205"/>
      <c r="EK26" s="205"/>
      <c r="EL26" s="205"/>
      <c r="EM26" s="205"/>
      <c r="EN26" s="205"/>
      <c r="EO26" s="205"/>
      <c r="EP26" s="205"/>
      <c r="EQ26" s="205"/>
      <c r="ER26" s="205"/>
      <c r="ES26" s="205"/>
      <c r="ET26" s="205"/>
      <c r="EU26" s="205"/>
      <c r="EV26" s="205"/>
      <c r="EW26" s="205"/>
      <c r="EX26" s="205"/>
      <c r="EY26" s="205"/>
      <c r="EZ26" s="205"/>
      <c r="FA26" s="205"/>
      <c r="FB26" s="205"/>
      <c r="FC26" s="205"/>
      <c r="FD26" s="205"/>
      <c r="FE26" s="205"/>
      <c r="FF26" s="205"/>
      <c r="FG26" s="205"/>
      <c r="FH26" s="205"/>
      <c r="FI26" s="205"/>
      <c r="FJ26" s="205"/>
      <c r="FK26" s="205"/>
      <c r="FL26" s="205"/>
      <c r="FM26" s="205"/>
      <c r="FN26" s="205"/>
      <c r="FO26" s="205"/>
      <c r="FP26" s="205"/>
      <c r="FQ26" s="205"/>
      <c r="FR26" s="205"/>
      <c r="FS26" s="205"/>
      <c r="FT26" s="205"/>
      <c r="FU26" s="205"/>
      <c r="FV26" s="205"/>
      <c r="FW26" s="205"/>
      <c r="FX26" s="205"/>
      <c r="FY26" s="205"/>
      <c r="FZ26" s="205"/>
      <c r="GA26" s="205"/>
      <c r="GB26" s="205"/>
      <c r="GC26" s="205"/>
      <c r="GD26" s="205"/>
      <c r="GE26" s="205"/>
      <c r="GF26" s="205"/>
      <c r="GG26" s="205"/>
      <c r="GH26" s="205"/>
      <c r="GI26" s="205"/>
      <c r="GJ26" s="205"/>
      <c r="GK26" s="205"/>
      <c r="GL26" s="205"/>
      <c r="GM26" s="205"/>
      <c r="GN26" s="205"/>
      <c r="GO26" s="205"/>
      <c r="GP26" s="205"/>
      <c r="GQ26" s="205"/>
      <c r="GR26" s="205"/>
      <c r="GS26" s="205"/>
      <c r="GT26" s="205"/>
      <c r="GU26" s="205"/>
      <c r="GV26" s="205"/>
      <c r="GW26" s="205"/>
      <c r="GX26" s="205"/>
      <c r="GY26" s="205"/>
      <c r="GZ26" s="205"/>
      <c r="HA26" s="205"/>
      <c r="HB26" s="205"/>
      <c r="HC26" s="205"/>
      <c r="HD26" s="205"/>
      <c r="HE26" s="205"/>
      <c r="HF26" s="205"/>
      <c r="HG26" s="205"/>
      <c r="HH26" s="205"/>
      <c r="HI26" s="205"/>
      <c r="HJ26" s="205"/>
      <c r="HK26" s="205"/>
      <c r="HL26" s="205"/>
      <c r="HM26" s="205"/>
      <c r="HN26" s="205"/>
      <c r="HO26" s="205"/>
      <c r="HP26" s="205"/>
      <c r="HQ26" s="205"/>
      <c r="HR26" s="205"/>
      <c r="HS26" s="205"/>
      <c r="HT26" s="205"/>
      <c r="HU26" s="205"/>
      <c r="HV26" s="205"/>
      <c r="HW26" s="205"/>
      <c r="HX26" s="205"/>
      <c r="HY26" s="205"/>
      <c r="HZ26" s="205"/>
      <c r="IA26" s="205"/>
      <c r="IB26" s="205"/>
      <c r="IC26" s="205"/>
      <c r="ID26" s="205"/>
      <c r="IE26" s="205"/>
      <c r="IF26" s="205"/>
      <c r="IG26" s="205"/>
      <c r="IH26" s="205"/>
      <c r="II26" s="205"/>
      <c r="IJ26" s="205"/>
      <c r="IK26" s="205"/>
      <c r="IL26" s="205"/>
      <c r="IM26" s="205"/>
      <c r="IN26" s="205"/>
      <c r="IO26" s="205"/>
      <c r="IP26" s="205"/>
      <c r="IQ26" s="205"/>
      <c r="IR26" s="205"/>
      <c r="IS26" s="205"/>
      <c r="IT26" s="205"/>
    </row>
    <row r="28" spans="1:254" ht="15" thickBot="1" x14ac:dyDescent="0.35">
      <c r="A28" s="465" t="s">
        <v>741</v>
      </c>
      <c r="B28" s="465"/>
      <c r="C28" s="465"/>
      <c r="D28" s="465"/>
    </row>
    <row r="29" spans="1:254" x14ac:dyDescent="0.3">
      <c r="A29" s="465" t="s">
        <v>742</v>
      </c>
      <c r="B29" s="465"/>
      <c r="C29" s="465"/>
      <c r="D29" s="465"/>
      <c r="J29" s="450" t="s">
        <v>359</v>
      </c>
      <c r="K29" s="203" t="s">
        <v>121</v>
      </c>
      <c r="L29" s="234">
        <f>STDEV(L3:L10)/SQRT(8)</f>
        <v>0.1132908708968707</v>
      </c>
      <c r="M29" s="234">
        <f t="shared" ref="M29:AT29" si="4">STDEV(M3:M10)/SQRT(8)</f>
        <v>0.12624999999999983</v>
      </c>
      <c r="N29" s="234">
        <f t="shared" si="4"/>
        <v>0.45316348358748282</v>
      </c>
      <c r="O29" s="234">
        <f t="shared" si="4"/>
        <v>1.7113069358158484</v>
      </c>
      <c r="P29" s="234">
        <f t="shared" si="4"/>
        <v>4.4767854578608386</v>
      </c>
      <c r="Q29" s="234">
        <f t="shared" si="4"/>
        <v>0.77215780678008361</v>
      </c>
      <c r="R29" s="234">
        <f t="shared" si="4"/>
        <v>3.2168640452643123E-2</v>
      </c>
      <c r="S29" s="234">
        <f t="shared" si="4"/>
        <v>3.4628126470502892E-3</v>
      </c>
      <c r="T29" s="234">
        <f t="shared" si="4"/>
        <v>0.10253483728539704</v>
      </c>
      <c r="U29" s="234">
        <f t="shared" si="4"/>
        <v>0.13879262537016462</v>
      </c>
      <c r="V29" s="234">
        <f t="shared" si="4"/>
        <v>1.0763280832799815E-2</v>
      </c>
      <c r="W29" s="234">
        <f t="shared" si="4"/>
        <v>3.8344188421640717</v>
      </c>
      <c r="X29" s="234">
        <f t="shared" si="4"/>
        <v>1.1009330458427374E-2</v>
      </c>
      <c r="Y29" s="234">
        <f t="shared" si="4"/>
        <v>4.3647839907278704E-2</v>
      </c>
      <c r="Z29" s="234">
        <f t="shared" si="4"/>
        <v>3.8935128052037686E-2</v>
      </c>
      <c r="AA29" s="234">
        <f t="shared" si="4"/>
        <v>4.7283340466958104E-2</v>
      </c>
      <c r="AB29" s="234">
        <f t="shared" si="4"/>
        <v>3.584440581975698E-2</v>
      </c>
      <c r="AC29" s="234">
        <f t="shared" si="4"/>
        <v>8.1831708838497174E-3</v>
      </c>
      <c r="AD29" s="234">
        <f t="shared" si="4"/>
        <v>3.0760451185619122E-2</v>
      </c>
      <c r="AE29" s="234">
        <f t="shared" si="4"/>
        <v>0.41702603550103956</v>
      </c>
      <c r="AF29" s="234">
        <f t="shared" si="4"/>
        <v>3.5729014819891165E-2</v>
      </c>
      <c r="AG29" s="234">
        <f t="shared" si="4"/>
        <v>3.172693200241262</v>
      </c>
      <c r="AH29" s="234">
        <f t="shared" si="4"/>
        <v>3.7796447300922709E-3</v>
      </c>
      <c r="AI29" s="234">
        <f t="shared" si="4"/>
        <v>3.2427632341657482</v>
      </c>
      <c r="AJ29" s="234">
        <f t="shared" si="4"/>
        <v>53.896713404883869</v>
      </c>
      <c r="AK29" s="234">
        <f t="shared" si="4"/>
        <v>69.284887316723484</v>
      </c>
      <c r="AL29" s="234">
        <f t="shared" si="4"/>
        <v>3.0731411338517228E-2</v>
      </c>
      <c r="AM29" s="234">
        <f t="shared" si="4"/>
        <v>23.029353473959514</v>
      </c>
      <c r="AN29" s="234">
        <f t="shared" si="4"/>
        <v>3.0731411338517228E-2</v>
      </c>
      <c r="AO29" s="234">
        <f t="shared" si="4"/>
        <v>4.1962486042515756E-17</v>
      </c>
      <c r="AP29" s="234">
        <f t="shared" si="4"/>
        <v>3.2783192220715434E-19</v>
      </c>
      <c r="AQ29" s="234">
        <f t="shared" si="4"/>
        <v>4.2969585707536134E-14</v>
      </c>
      <c r="AR29" s="234">
        <f t="shared" si="4"/>
        <v>2.4145478203936491E-2</v>
      </c>
      <c r="AS29" s="234">
        <f t="shared" si="4"/>
        <v>24145.478203936513</v>
      </c>
      <c r="AT29" s="234">
        <f t="shared" si="4"/>
        <v>0.799305545153432</v>
      </c>
    </row>
    <row r="30" spans="1:254" x14ac:dyDescent="0.3">
      <c r="A30" s="465" t="s">
        <v>743</v>
      </c>
      <c r="B30" s="465"/>
      <c r="C30" s="465"/>
      <c r="D30" s="465"/>
      <c r="J30" s="451"/>
      <c r="K30" s="203" t="s">
        <v>125</v>
      </c>
      <c r="L30" s="234">
        <f>STDEV(L11:L14)/SQRT(4)</f>
        <v>0.125</v>
      </c>
      <c r="M30" s="234">
        <f>STDEV(M11:M14)/SQRT(4)</f>
        <v>0</v>
      </c>
      <c r="N30" s="234">
        <f t="shared" ref="N30:AS30" si="5">STDEV(N11:N14)/SQRT(4)</f>
        <v>0.6454972243679028</v>
      </c>
      <c r="O30" s="234">
        <f>STDEV(O11:O14)/SQRT(4)</f>
        <v>1.2909944487358056</v>
      </c>
      <c r="P30" s="234">
        <f t="shared" si="5"/>
        <v>6.4625525062341529</v>
      </c>
      <c r="Q30" s="234">
        <f t="shared" si="5"/>
        <v>0.46278144589716136</v>
      </c>
      <c r="R30" s="234">
        <f t="shared" si="5"/>
        <v>3.5207716957129313E-2</v>
      </c>
      <c r="S30" s="234">
        <f t="shared" si="5"/>
        <v>2.4832774042918906E-3</v>
      </c>
      <c r="T30" s="234">
        <f t="shared" si="5"/>
        <v>6.4549722436790274E-2</v>
      </c>
      <c r="U30" s="234">
        <f t="shared" si="5"/>
        <v>5.0000000000000044E-2</v>
      </c>
      <c r="V30" s="234">
        <f t="shared" si="5"/>
        <v>8.6602540378443831E-3</v>
      </c>
      <c r="W30" s="234">
        <f t="shared" si="5"/>
        <v>2.3862016539541084</v>
      </c>
      <c r="X30" s="234">
        <f t="shared" si="5"/>
        <v>1.7017148213885093E-2</v>
      </c>
      <c r="Y30" s="234">
        <f t="shared" si="5"/>
        <v>4.6007245806140899E-2</v>
      </c>
      <c r="Z30" s="234">
        <f t="shared" si="5"/>
        <v>1.2993588162371939E-2</v>
      </c>
      <c r="AA30" s="234">
        <f t="shared" si="5"/>
        <v>4.8045117684665295E-2</v>
      </c>
      <c r="AB30" s="234">
        <f t="shared" si="5"/>
        <v>1.0801234497346428E-2</v>
      </c>
      <c r="AC30" s="234">
        <f t="shared" si="5"/>
        <v>1.0307764064044144E-2</v>
      </c>
      <c r="AD30" s="234">
        <f t="shared" si="5"/>
        <v>6.4549722436790255E-3</v>
      </c>
      <c r="AE30" s="234">
        <f t="shared" si="5"/>
        <v>0.20379728490177032</v>
      </c>
      <c r="AF30" s="234">
        <f t="shared" si="5"/>
        <v>1.4433756729740651E-2</v>
      </c>
      <c r="AG30" s="234">
        <f t="shared" si="5"/>
        <v>1.9353617232961891</v>
      </c>
      <c r="AH30" s="234">
        <f t="shared" si="5"/>
        <v>4.0824829046386289E-3</v>
      </c>
      <c r="AI30" s="234">
        <f t="shared" si="5"/>
        <v>6.03634823382483</v>
      </c>
      <c r="AJ30" s="234">
        <f t="shared" si="5"/>
        <v>109.46547974704146</v>
      </c>
      <c r="AK30" s="234">
        <f t="shared" si="5"/>
        <v>83.781697931787789</v>
      </c>
      <c r="AL30" s="234">
        <f>STDEV(AL11:AL14)/SQRT(4)</f>
        <v>3.1091263510296122E-2</v>
      </c>
      <c r="AM30" s="234">
        <f t="shared" si="5"/>
        <v>39.198742406485444</v>
      </c>
      <c r="AN30" s="234">
        <f t="shared" si="5"/>
        <v>3.1091263510296122E-2</v>
      </c>
      <c r="AO30" s="234">
        <f t="shared" si="5"/>
        <v>0</v>
      </c>
      <c r="AP30" s="234">
        <f>STDEV(AP11:AP14)/SQRT(4)</f>
        <v>0</v>
      </c>
      <c r="AQ30" s="234">
        <f t="shared" si="5"/>
        <v>0</v>
      </c>
      <c r="AR30" s="234">
        <f t="shared" si="5"/>
        <v>4.109852156586765E-2</v>
      </c>
      <c r="AS30" s="234">
        <f t="shared" si="5"/>
        <v>41098.521565867624</v>
      </c>
      <c r="AT30" s="234">
        <f>STDEV(AT11:AT14)/SQRT(4)</f>
        <v>0.62713440744923277</v>
      </c>
    </row>
    <row r="31" spans="1:254" x14ac:dyDescent="0.3">
      <c r="J31" s="451"/>
      <c r="K31" s="203" t="s">
        <v>126</v>
      </c>
      <c r="L31" s="234">
        <f>STDEV(L15:L18)/SQRT(4)</f>
        <v>0.125</v>
      </c>
      <c r="M31" s="234">
        <f t="shared" ref="M31:AT31" si="6">STDEV(M15:M18)/SQRT(4)</f>
        <v>0</v>
      </c>
      <c r="N31" s="234">
        <f t="shared" si="6"/>
        <v>0.6454972243679028</v>
      </c>
      <c r="O31" s="234">
        <f t="shared" si="6"/>
        <v>3.7749172176353749</v>
      </c>
      <c r="P31" s="234">
        <f t="shared" si="6"/>
        <v>8.2476260473342666</v>
      </c>
      <c r="Q31" s="234">
        <f t="shared" si="6"/>
        <v>1.9685019685029532</v>
      </c>
      <c r="R31" s="234">
        <f t="shared" si="6"/>
        <v>2.3273733406281579E-2</v>
      </c>
      <c r="S31" s="234">
        <f t="shared" si="6"/>
        <v>3.881043674065005E-3</v>
      </c>
      <c r="T31" s="234">
        <f t="shared" si="6"/>
        <v>5.0000000000000044E-2</v>
      </c>
      <c r="U31" s="234">
        <f t="shared" si="6"/>
        <v>6.4549722436790274E-2</v>
      </c>
      <c r="V31" s="234">
        <f t="shared" si="6"/>
        <v>2.8394541729001372E-2</v>
      </c>
      <c r="W31" s="234">
        <f t="shared" si="6"/>
        <v>12.7375102224362</v>
      </c>
      <c r="X31" s="234">
        <f t="shared" si="6"/>
        <v>2.3629078131263009E-2</v>
      </c>
      <c r="Y31" s="234">
        <f t="shared" si="6"/>
        <v>3.3509948771471815E-2</v>
      </c>
      <c r="Z31" s="234">
        <f t="shared" si="6"/>
        <v>3.8912294543841389E-2</v>
      </c>
      <c r="AA31" s="234">
        <f t="shared" si="6"/>
        <v>9.7414492419420476E-2</v>
      </c>
      <c r="AB31" s="234">
        <f t="shared" si="6"/>
        <v>5.7445626465380283E-2</v>
      </c>
      <c r="AC31" s="234">
        <f t="shared" si="6"/>
        <v>1.2247448713915884E-2</v>
      </c>
      <c r="AD31" s="234">
        <f t="shared" si="6"/>
        <v>6.4549722436790255E-3</v>
      </c>
      <c r="AE31" s="234">
        <f t="shared" si="6"/>
        <v>0.25667748894933062</v>
      </c>
      <c r="AF31" s="234">
        <f t="shared" si="6"/>
        <v>6.2583277851728653E-2</v>
      </c>
      <c r="AG31" s="234">
        <f t="shared" si="6"/>
        <v>4.6424445787393802</v>
      </c>
      <c r="AH31" s="234">
        <f t="shared" si="6"/>
        <v>2.4999999999999992E-3</v>
      </c>
      <c r="AI31" s="234">
        <f t="shared" si="6"/>
        <v>8.6774612262650397</v>
      </c>
      <c r="AJ31" s="234">
        <f t="shared" si="6"/>
        <v>83.055712163081424</v>
      </c>
      <c r="AK31" s="234">
        <f t="shared" si="6"/>
        <v>61.834050675308873</v>
      </c>
      <c r="AL31" s="234">
        <f t="shared" si="6"/>
        <v>2.7537852736430547E-2</v>
      </c>
      <c r="AM31" s="234">
        <f t="shared" si="6"/>
        <v>36.17354800126747</v>
      </c>
      <c r="AN31" s="234">
        <f t="shared" si="6"/>
        <v>2.7537852736430547E-2</v>
      </c>
      <c r="AO31" s="234">
        <f t="shared" si="6"/>
        <v>0</v>
      </c>
      <c r="AP31" s="234">
        <f t="shared" si="6"/>
        <v>0</v>
      </c>
      <c r="AQ31" s="234">
        <f t="shared" si="6"/>
        <v>0</v>
      </c>
      <c r="AR31" s="234">
        <f t="shared" si="6"/>
        <v>3.7926710179305878E-2</v>
      </c>
      <c r="AS31" s="234">
        <f>STDEV(AS15:AS18)/SQRT(4)</f>
        <v>37926.710179305905</v>
      </c>
      <c r="AT31" s="234">
        <f t="shared" si="6"/>
        <v>0.56583065607789618</v>
      </c>
    </row>
    <row r="32" spans="1:254" x14ac:dyDescent="0.3">
      <c r="J32" s="451"/>
      <c r="K32" s="203" t="s">
        <v>127</v>
      </c>
      <c r="L32" s="234">
        <f>STDEV(L19:L22)/SQRT(4)</f>
        <v>0.14433756729740643</v>
      </c>
      <c r="M32" s="234">
        <f t="shared" ref="M32:AS32" si="7">STDEV(M19:M22)/SQRT(4)</f>
        <v>0</v>
      </c>
      <c r="N32" s="234">
        <f t="shared" si="7"/>
        <v>0.5</v>
      </c>
      <c r="O32" s="234">
        <f t="shared" si="7"/>
        <v>2.2867371223353739</v>
      </c>
      <c r="P32" s="234">
        <f t="shared" si="7"/>
        <v>7.1472315444513219</v>
      </c>
      <c r="Q32" s="234">
        <f t="shared" si="7"/>
        <v>1.3646580768334116</v>
      </c>
      <c r="R32" s="234">
        <f t="shared" si="7"/>
        <v>2.7537852736430505E-2</v>
      </c>
      <c r="S32" s="234">
        <f t="shared" si="7"/>
        <v>3.9024564913226864E-3</v>
      </c>
      <c r="T32" s="234">
        <f t="shared" si="7"/>
        <v>0.2286737122335375</v>
      </c>
      <c r="U32" s="234">
        <f t="shared" si="7"/>
        <v>0.22546248764114465</v>
      </c>
      <c r="V32" s="234">
        <f t="shared" si="7"/>
        <v>2.4958298553119911E-2</v>
      </c>
      <c r="W32" s="234">
        <f t="shared" si="7"/>
        <v>5.1219096373650803</v>
      </c>
      <c r="X32" s="234">
        <f t="shared" si="7"/>
        <v>6.1981179939290178E-2</v>
      </c>
      <c r="Y32" s="234">
        <f t="shared" si="7"/>
        <v>0.10711170181948688</v>
      </c>
      <c r="Z32" s="234">
        <f t="shared" si="7"/>
        <v>4.1630067259133756E-2</v>
      </c>
      <c r="AA32" s="234">
        <f t="shared" si="7"/>
        <v>0.1276306520132735</v>
      </c>
      <c r="AB32" s="234">
        <f t="shared" si="7"/>
        <v>1.1902380714238084E-2</v>
      </c>
      <c r="AC32" s="234">
        <f t="shared" si="7"/>
        <v>7.500000000000011E-3</v>
      </c>
      <c r="AD32" s="234">
        <f t="shared" si="7"/>
        <v>7.4999999999999971E-3</v>
      </c>
      <c r="AE32" s="234">
        <f t="shared" si="7"/>
        <v>0.75124757348471127</v>
      </c>
      <c r="AF32" s="234">
        <f t="shared" si="7"/>
        <v>1.9999999999999997E-2</v>
      </c>
      <c r="AG32" s="234">
        <f t="shared" si="7"/>
        <v>2.2719301632459286</v>
      </c>
      <c r="AH32" s="234">
        <f t="shared" si="7"/>
        <v>2.4999999999999996E-3</v>
      </c>
      <c r="AI32" s="234">
        <f t="shared" si="7"/>
        <v>8.7504642733971725</v>
      </c>
      <c r="AJ32" s="234">
        <f t="shared" si="7"/>
        <v>60.235298967189095</v>
      </c>
      <c r="AK32" s="234">
        <f t="shared" si="7"/>
        <v>9.7041334620871744</v>
      </c>
      <c r="AL32" s="234">
        <f t="shared" si="7"/>
        <v>1.4361406616345074E-2</v>
      </c>
      <c r="AM32" s="234">
        <f t="shared" si="7"/>
        <v>57.172409921657163</v>
      </c>
      <c r="AN32" s="234">
        <f t="shared" si="7"/>
        <v>1.4361406616345074E-2</v>
      </c>
      <c r="AO32" s="234">
        <f t="shared" si="7"/>
        <v>0</v>
      </c>
      <c r="AP32" s="234">
        <f t="shared" si="7"/>
        <v>0</v>
      </c>
      <c r="AQ32" s="234">
        <f t="shared" si="7"/>
        <v>0</v>
      </c>
      <c r="AR32" s="234">
        <f t="shared" si="7"/>
        <v>5.994328842930164E-2</v>
      </c>
      <c r="AS32" s="234">
        <f t="shared" si="7"/>
        <v>59943.288429301632</v>
      </c>
      <c r="AT32" s="234">
        <f>STDEV(AT19:AT22)/SQRT(4)</f>
        <v>0.58256293264776249</v>
      </c>
    </row>
    <row r="33" spans="10:46" ht="15" thickBot="1" x14ac:dyDescent="0.35">
      <c r="J33" s="452"/>
      <c r="K33" s="203" t="s">
        <v>128</v>
      </c>
      <c r="L33" s="238">
        <f>STDEV(L23:L26)/SQRT(4)</f>
        <v>0.125</v>
      </c>
      <c r="M33" s="238">
        <f t="shared" ref="M33:AS33" si="8">STDEV(M23:M26)/SQRT(4)</f>
        <v>0</v>
      </c>
      <c r="N33" s="238">
        <f t="shared" si="8"/>
        <v>1.3149778198382918</v>
      </c>
      <c r="O33" s="238">
        <f>STDEV(O23:O26)/SQRT(4)</f>
        <v>0.81649658092772603</v>
      </c>
      <c r="P33" s="238">
        <f t="shared" si="8"/>
        <v>5.5838309635201764</v>
      </c>
      <c r="Q33" s="238">
        <f t="shared" si="8"/>
        <v>0.87022506667336763</v>
      </c>
      <c r="R33" s="238">
        <f t="shared" si="8"/>
        <v>4.7147817199385454E-2</v>
      </c>
      <c r="S33" s="238">
        <f t="shared" si="8"/>
        <v>3.9686269665968757E-3</v>
      </c>
      <c r="T33" s="238">
        <f t="shared" si="8"/>
        <v>8.5391256382996536E-2</v>
      </c>
      <c r="U33" s="238">
        <f t="shared" si="8"/>
        <v>6.4549722436790399E-2</v>
      </c>
      <c r="V33" s="238">
        <f t="shared" si="8"/>
        <v>1.4433756729740571E-2</v>
      </c>
      <c r="W33" s="238">
        <f t="shared" si="8"/>
        <v>2.0661961830055411</v>
      </c>
      <c r="X33" s="238">
        <f t="shared" si="8"/>
        <v>8.6602540378443761E-3</v>
      </c>
      <c r="Y33" s="238">
        <f t="shared" si="8"/>
        <v>2.015564437074641E-2</v>
      </c>
      <c r="Z33" s="238">
        <f t="shared" si="8"/>
        <v>4.8369239536438149E-3</v>
      </c>
      <c r="AA33" s="238">
        <f t="shared" si="8"/>
        <v>0.13441230102437304</v>
      </c>
      <c r="AB33" s="238">
        <f t="shared" si="8"/>
        <v>1.9311050377094144E-2</v>
      </c>
      <c r="AC33" s="238">
        <f t="shared" si="8"/>
        <v>4.7871355387816839E-3</v>
      </c>
      <c r="AD33" s="238">
        <f t="shared" si="8"/>
        <v>6.2915286960589624E-3</v>
      </c>
      <c r="AE33" s="238">
        <f t="shared" si="8"/>
        <v>0.15712919312888091</v>
      </c>
      <c r="AF33" s="238">
        <f t="shared" si="8"/>
        <v>8.1649658092772352E-3</v>
      </c>
      <c r="AG33" s="238">
        <f t="shared" si="8"/>
        <v>0.80454438452248722</v>
      </c>
      <c r="AH33" s="238">
        <f t="shared" si="8"/>
        <v>7.0710678118654745E-3</v>
      </c>
      <c r="AI33" s="238">
        <f t="shared" si="8"/>
        <v>10.599636393134739</v>
      </c>
      <c r="AJ33" s="238">
        <f t="shared" si="8"/>
        <v>48.294988180279447</v>
      </c>
      <c r="AK33" s="238">
        <f t="shared" si="8"/>
        <v>7.962527210837858</v>
      </c>
      <c r="AL33" s="238">
        <f t="shared" si="8"/>
        <v>4.4417526570788048E-2</v>
      </c>
      <c r="AM33" s="238">
        <f t="shared" si="8"/>
        <v>46.684405029052954</v>
      </c>
      <c r="AN33" s="238">
        <f t="shared" si="8"/>
        <v>4.4417526570788048E-2</v>
      </c>
      <c r="AO33" s="238">
        <f t="shared" si="8"/>
        <v>0</v>
      </c>
      <c r="AP33" s="238">
        <f t="shared" si="8"/>
        <v>0</v>
      </c>
      <c r="AQ33" s="238">
        <f t="shared" si="8"/>
        <v>0</v>
      </c>
      <c r="AR33" s="238">
        <f t="shared" si="8"/>
        <v>4.894697913978973E-2</v>
      </c>
      <c r="AS33" s="238">
        <f t="shared" si="8"/>
        <v>48946.979139789728</v>
      </c>
      <c r="AT33" s="238">
        <f>STDEV(AT23:AT26)/SQRT(4)</f>
        <v>1.1891079294964422</v>
      </c>
    </row>
  </sheetData>
  <mergeCells count="4">
    <mergeCell ref="A28:D28"/>
    <mergeCell ref="A29:D29"/>
    <mergeCell ref="J29:J33"/>
    <mergeCell ref="A30:D30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9FFFD-C76D-48EF-9411-D0AF300E9EA1}">
  <dimension ref="A1:HK33"/>
  <sheetViews>
    <sheetView workbookViewId="0">
      <selection activeCell="C16" sqref="C16"/>
    </sheetView>
  </sheetViews>
  <sheetFormatPr defaultColWidth="9.109375" defaultRowHeight="14.4" x14ac:dyDescent="0.3"/>
  <cols>
    <col min="1" max="1" width="19.109375" style="203" bestFit="1" customWidth="1"/>
    <col min="2" max="2" width="13.88671875" style="203" bestFit="1" customWidth="1"/>
    <col min="3" max="3" width="19.109375" style="203" bestFit="1" customWidth="1"/>
    <col min="4" max="4" width="14.88671875" style="203" bestFit="1" customWidth="1"/>
    <col min="5" max="5" width="26.6640625" style="203" bestFit="1" customWidth="1"/>
    <col min="6" max="6" width="14.88671875" style="203" bestFit="1" customWidth="1"/>
    <col min="7" max="7" width="17.88671875" style="203" bestFit="1" customWidth="1"/>
    <col min="8" max="8" width="6.44140625" style="203" bestFit="1" customWidth="1"/>
    <col min="9" max="9" width="24.5546875" style="203" bestFit="1" customWidth="1"/>
    <col min="10" max="10" width="14.44140625" style="203" bestFit="1" customWidth="1"/>
    <col min="11" max="11" width="41.88671875" style="203" bestFit="1" customWidth="1"/>
    <col min="12" max="12" width="22.5546875" style="203" bestFit="1" customWidth="1"/>
    <col min="13" max="13" width="31" style="203" bestFit="1" customWidth="1"/>
    <col min="14" max="14" width="18.88671875" style="203" bestFit="1" customWidth="1"/>
    <col min="15" max="15" width="25.109375" style="203" bestFit="1" customWidth="1"/>
    <col min="16" max="16" width="17" style="203" customWidth="1"/>
    <col min="17" max="17" width="14.88671875" style="203" customWidth="1"/>
    <col min="18" max="18" width="17.109375" style="203" customWidth="1"/>
    <col min="19" max="19" width="16.109375" style="203" customWidth="1"/>
    <col min="20" max="16384" width="9.109375" style="203"/>
  </cols>
  <sheetData>
    <row r="1" spans="1:219" s="218" customFormat="1" ht="43.2" x14ac:dyDescent="0.3">
      <c r="A1" s="218" t="s">
        <v>5</v>
      </c>
      <c r="B1" s="218" t="s">
        <v>307</v>
      </c>
      <c r="C1" s="218" t="s">
        <v>308</v>
      </c>
      <c r="D1" s="218" t="s">
        <v>658</v>
      </c>
      <c r="E1" s="218" t="s">
        <v>659</v>
      </c>
      <c r="F1" s="218" t="s">
        <v>660</v>
      </c>
      <c r="G1" s="218" t="s">
        <v>661</v>
      </c>
      <c r="H1" s="218" t="s">
        <v>9</v>
      </c>
      <c r="I1" s="218" t="s">
        <v>665</v>
      </c>
      <c r="J1" s="218" t="s">
        <v>666</v>
      </c>
      <c r="K1" s="218" t="s">
        <v>10</v>
      </c>
      <c r="L1" s="218" t="s">
        <v>667</v>
      </c>
      <c r="M1" s="218" t="s">
        <v>11</v>
      </c>
      <c r="N1" s="218" t="s">
        <v>12</v>
      </c>
      <c r="O1" s="218" t="s">
        <v>668</v>
      </c>
      <c r="P1" s="219" t="s">
        <v>669</v>
      </c>
      <c r="Q1" s="220" t="s">
        <v>670</v>
      </c>
      <c r="R1" s="220" t="s">
        <v>671</v>
      </c>
      <c r="S1" s="220" t="s">
        <v>672</v>
      </c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  <c r="AG1" s="222"/>
      <c r="AH1" s="222"/>
      <c r="AI1" s="222"/>
      <c r="AJ1" s="222"/>
      <c r="AK1" s="222"/>
      <c r="AL1" s="222"/>
      <c r="AM1" s="222"/>
      <c r="AN1" s="222"/>
      <c r="AO1" s="222"/>
      <c r="AP1" s="222"/>
      <c r="AQ1" s="222"/>
      <c r="AR1" s="222"/>
      <c r="AS1" s="222"/>
      <c r="AT1" s="222"/>
      <c r="AU1" s="222"/>
      <c r="AV1" s="222"/>
      <c r="AW1" s="222"/>
      <c r="AX1" s="222"/>
      <c r="AY1" s="222"/>
      <c r="AZ1" s="222"/>
      <c r="BA1" s="222"/>
      <c r="BB1" s="222"/>
      <c r="BC1" s="222"/>
      <c r="BD1" s="222"/>
      <c r="BE1" s="222"/>
      <c r="BF1" s="222"/>
      <c r="BG1" s="222"/>
      <c r="BH1" s="222"/>
      <c r="BI1" s="222"/>
      <c r="BJ1" s="222"/>
      <c r="BK1" s="222"/>
      <c r="BL1" s="222"/>
      <c r="BM1" s="222"/>
      <c r="BN1" s="222"/>
      <c r="BO1" s="222"/>
      <c r="BP1" s="222"/>
      <c r="BQ1" s="222"/>
      <c r="BR1" s="222"/>
      <c r="BS1" s="222"/>
      <c r="BT1" s="222"/>
      <c r="BU1" s="222"/>
      <c r="BV1" s="222"/>
      <c r="BW1" s="222"/>
      <c r="BX1" s="222"/>
      <c r="BY1" s="222"/>
      <c r="BZ1" s="222"/>
      <c r="CA1" s="222"/>
      <c r="CB1" s="222"/>
      <c r="CC1" s="222"/>
      <c r="CD1" s="222"/>
      <c r="CE1" s="222"/>
      <c r="CF1" s="222"/>
      <c r="CG1" s="222"/>
      <c r="CH1" s="222"/>
      <c r="CI1" s="222"/>
      <c r="CJ1" s="222"/>
      <c r="CK1" s="222"/>
      <c r="CL1" s="222"/>
      <c r="CM1" s="222"/>
      <c r="CN1" s="222"/>
      <c r="CO1" s="222"/>
      <c r="CP1" s="222"/>
      <c r="CQ1" s="222"/>
      <c r="CR1" s="222"/>
      <c r="CS1" s="222"/>
      <c r="CT1" s="222"/>
      <c r="CU1" s="222"/>
      <c r="CV1" s="222"/>
      <c r="CW1" s="222"/>
      <c r="CX1" s="222"/>
      <c r="CY1" s="222"/>
      <c r="CZ1" s="222"/>
      <c r="DA1" s="222"/>
      <c r="DB1" s="222"/>
      <c r="DC1" s="222"/>
      <c r="DD1" s="222"/>
      <c r="DE1" s="222"/>
      <c r="DF1" s="222"/>
      <c r="DG1" s="222"/>
      <c r="DH1" s="222"/>
      <c r="DI1" s="222"/>
      <c r="DJ1" s="222"/>
      <c r="DK1" s="222"/>
      <c r="DL1" s="222"/>
      <c r="DM1" s="222"/>
      <c r="DN1" s="222"/>
      <c r="DO1" s="222"/>
      <c r="DP1" s="222"/>
      <c r="DQ1" s="222"/>
      <c r="DR1" s="222"/>
      <c r="DS1" s="222"/>
      <c r="DT1" s="222"/>
      <c r="DU1" s="222"/>
      <c r="DV1" s="222"/>
      <c r="DW1" s="222"/>
      <c r="DX1" s="222"/>
      <c r="DY1" s="222"/>
      <c r="DZ1" s="222"/>
      <c r="EA1" s="222"/>
      <c r="EB1" s="222"/>
      <c r="EC1" s="222"/>
      <c r="ED1" s="222"/>
      <c r="EE1" s="222"/>
      <c r="EF1" s="222"/>
      <c r="EG1" s="222"/>
      <c r="EH1" s="222"/>
      <c r="EI1" s="222"/>
      <c r="EJ1" s="222"/>
      <c r="EK1" s="222"/>
      <c r="EL1" s="222"/>
      <c r="EM1" s="222"/>
      <c r="EN1" s="222"/>
      <c r="EO1" s="222"/>
      <c r="EP1" s="222"/>
      <c r="EQ1" s="222"/>
      <c r="ER1" s="222"/>
      <c r="ES1" s="222"/>
      <c r="ET1" s="222"/>
      <c r="EU1" s="222"/>
      <c r="EV1" s="222"/>
      <c r="EW1" s="222"/>
      <c r="EX1" s="222"/>
      <c r="EY1" s="222"/>
      <c r="EZ1" s="222"/>
      <c r="FA1" s="222"/>
      <c r="FB1" s="222"/>
      <c r="FC1" s="222"/>
      <c r="FD1" s="222"/>
      <c r="FE1" s="222"/>
      <c r="FF1" s="222"/>
      <c r="FG1" s="222"/>
      <c r="FH1" s="222"/>
      <c r="FI1" s="222"/>
      <c r="FJ1" s="222"/>
      <c r="FK1" s="222"/>
      <c r="FL1" s="222"/>
      <c r="FM1" s="222"/>
      <c r="FN1" s="222"/>
      <c r="FO1" s="222"/>
      <c r="FP1" s="222"/>
      <c r="FQ1" s="222"/>
      <c r="FR1" s="222"/>
      <c r="FS1" s="222"/>
      <c r="FT1" s="222"/>
      <c r="FU1" s="222"/>
      <c r="FV1" s="222"/>
      <c r="FW1" s="222"/>
      <c r="FX1" s="222"/>
      <c r="FY1" s="222"/>
      <c r="FZ1" s="222"/>
      <c r="GA1" s="222"/>
      <c r="GB1" s="222"/>
      <c r="GC1" s="222"/>
      <c r="GD1" s="222"/>
      <c r="GE1" s="222"/>
      <c r="GF1" s="222"/>
      <c r="GG1" s="222"/>
      <c r="GH1" s="222"/>
      <c r="GI1" s="222"/>
      <c r="GJ1" s="222"/>
      <c r="GK1" s="222"/>
      <c r="GL1" s="222"/>
      <c r="GM1" s="222"/>
      <c r="GN1" s="222"/>
      <c r="GO1" s="222"/>
      <c r="GP1" s="222"/>
      <c r="GQ1" s="222"/>
      <c r="GR1" s="222"/>
      <c r="GS1" s="222"/>
      <c r="GT1" s="222"/>
      <c r="GU1" s="222"/>
      <c r="GV1" s="222"/>
      <c r="GW1" s="222"/>
      <c r="GX1" s="222"/>
      <c r="GY1" s="222"/>
      <c r="GZ1" s="222"/>
      <c r="HA1" s="222"/>
      <c r="HB1" s="222"/>
      <c r="HC1" s="222"/>
      <c r="HD1" s="222"/>
      <c r="HE1" s="222"/>
      <c r="HF1" s="222"/>
      <c r="HG1" s="222"/>
      <c r="HH1" s="222"/>
      <c r="HI1" s="222"/>
      <c r="HJ1" s="222"/>
      <c r="HK1" s="222"/>
    </row>
    <row r="2" spans="1:219" s="216" customFormat="1" x14ac:dyDescent="0.3">
      <c r="A2" s="224"/>
      <c r="I2" s="216" t="s">
        <v>673</v>
      </c>
      <c r="J2" s="216" t="s">
        <v>673</v>
      </c>
      <c r="K2" s="216" t="s">
        <v>13</v>
      </c>
      <c r="L2" s="216" t="s">
        <v>673</v>
      </c>
      <c r="M2" s="216" t="s">
        <v>13</v>
      </c>
      <c r="N2" s="216" t="s">
        <v>13</v>
      </c>
      <c r="P2" s="223" t="s">
        <v>674</v>
      </c>
      <c r="Q2" s="216" t="s">
        <v>675</v>
      </c>
      <c r="R2" s="207" t="s">
        <v>676</v>
      </c>
      <c r="S2" s="207" t="s">
        <v>677</v>
      </c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5"/>
      <c r="AR2" s="205"/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F2" s="205"/>
      <c r="BG2" s="205"/>
      <c r="BH2" s="205"/>
      <c r="BI2" s="205"/>
      <c r="BJ2" s="205"/>
      <c r="BK2" s="205"/>
      <c r="BL2" s="205"/>
      <c r="BM2" s="205"/>
      <c r="BN2" s="205"/>
      <c r="BO2" s="205"/>
      <c r="BP2" s="205"/>
      <c r="BQ2" s="205"/>
      <c r="BR2" s="205"/>
      <c r="BS2" s="205"/>
      <c r="BT2" s="205"/>
      <c r="BU2" s="205"/>
      <c r="BV2" s="205"/>
      <c r="BW2" s="205"/>
      <c r="BX2" s="205"/>
      <c r="BY2" s="205"/>
      <c r="BZ2" s="205"/>
      <c r="CA2" s="205"/>
      <c r="CB2" s="205"/>
      <c r="CC2" s="205"/>
      <c r="CD2" s="205"/>
      <c r="CE2" s="205"/>
      <c r="CF2" s="205"/>
      <c r="CG2" s="205"/>
      <c r="CH2" s="205"/>
      <c r="CI2" s="205"/>
      <c r="CJ2" s="205"/>
      <c r="CK2" s="205"/>
      <c r="CL2" s="205"/>
      <c r="CM2" s="205"/>
      <c r="CN2" s="205"/>
      <c r="CO2" s="205"/>
      <c r="CP2" s="205"/>
      <c r="CQ2" s="205"/>
      <c r="CR2" s="205"/>
      <c r="CS2" s="205"/>
      <c r="CT2" s="205"/>
      <c r="CU2" s="205"/>
      <c r="CV2" s="205"/>
      <c r="CW2" s="205"/>
      <c r="CX2" s="205"/>
      <c r="CY2" s="205"/>
      <c r="CZ2" s="205"/>
      <c r="DA2" s="205"/>
      <c r="DB2" s="205"/>
      <c r="DC2" s="205"/>
      <c r="DD2" s="205"/>
      <c r="DE2" s="205"/>
      <c r="DF2" s="205"/>
      <c r="DG2" s="205"/>
      <c r="DH2" s="205"/>
      <c r="DI2" s="205"/>
      <c r="DJ2" s="205"/>
      <c r="DK2" s="205"/>
      <c r="DL2" s="205"/>
      <c r="DM2" s="205"/>
      <c r="DN2" s="205"/>
      <c r="DO2" s="205"/>
      <c r="DP2" s="205"/>
      <c r="DQ2" s="205"/>
      <c r="DR2" s="205"/>
      <c r="DS2" s="205"/>
      <c r="DT2" s="205"/>
      <c r="DU2" s="205"/>
      <c r="DV2" s="205"/>
      <c r="DW2" s="205"/>
      <c r="DX2" s="205"/>
      <c r="DY2" s="205"/>
      <c r="DZ2" s="205"/>
      <c r="EA2" s="205"/>
      <c r="EB2" s="205"/>
      <c r="EC2" s="205"/>
      <c r="ED2" s="205"/>
      <c r="EE2" s="205"/>
      <c r="EF2" s="205"/>
      <c r="EG2" s="205"/>
      <c r="EH2" s="205"/>
      <c r="EI2" s="205"/>
      <c r="EJ2" s="205"/>
      <c r="EK2" s="205"/>
      <c r="EL2" s="205"/>
      <c r="EM2" s="205"/>
      <c r="EN2" s="205"/>
      <c r="EO2" s="205"/>
      <c r="EP2" s="205"/>
      <c r="EQ2" s="205"/>
      <c r="ER2" s="205"/>
      <c r="ES2" s="205"/>
      <c r="ET2" s="205"/>
      <c r="EU2" s="205"/>
      <c r="EV2" s="205"/>
      <c r="EW2" s="205"/>
      <c r="EX2" s="205"/>
      <c r="EY2" s="205"/>
      <c r="EZ2" s="205"/>
      <c r="FA2" s="205"/>
      <c r="FB2" s="205"/>
      <c r="FC2" s="205"/>
      <c r="FD2" s="205"/>
      <c r="FE2" s="205"/>
      <c r="FF2" s="205"/>
      <c r="FG2" s="205"/>
      <c r="FH2" s="205"/>
      <c r="FI2" s="205"/>
      <c r="FJ2" s="205"/>
      <c r="FK2" s="205"/>
      <c r="FL2" s="205"/>
      <c r="FM2" s="205"/>
      <c r="FN2" s="205"/>
      <c r="FO2" s="205"/>
      <c r="FP2" s="205"/>
      <c r="FQ2" s="205"/>
      <c r="FR2" s="205"/>
      <c r="FS2" s="205"/>
      <c r="FT2" s="205"/>
      <c r="FU2" s="205"/>
      <c r="FV2" s="205"/>
      <c r="FW2" s="205"/>
      <c r="FX2" s="205"/>
      <c r="FY2" s="205"/>
      <c r="FZ2" s="205"/>
      <c r="GA2" s="205"/>
      <c r="GB2" s="205"/>
      <c r="GC2" s="205"/>
      <c r="GD2" s="205"/>
      <c r="GE2" s="205"/>
      <c r="GF2" s="205"/>
      <c r="GG2" s="205"/>
      <c r="GH2" s="205"/>
      <c r="GI2" s="205"/>
      <c r="GJ2" s="205"/>
      <c r="GK2" s="205"/>
      <c r="GL2" s="205"/>
      <c r="GM2" s="205"/>
      <c r="GN2" s="205"/>
      <c r="GO2" s="205"/>
      <c r="GP2" s="205"/>
      <c r="GQ2" s="205"/>
      <c r="GR2" s="205"/>
      <c r="GS2" s="205"/>
      <c r="GT2" s="205"/>
      <c r="GU2" s="205"/>
      <c r="GV2" s="205"/>
      <c r="GW2" s="205"/>
      <c r="GX2" s="205"/>
      <c r="GY2" s="205"/>
      <c r="GZ2" s="205"/>
      <c r="HA2" s="205"/>
      <c r="HB2" s="205"/>
      <c r="HC2" s="205"/>
      <c r="HD2" s="205"/>
      <c r="HE2" s="205"/>
      <c r="HF2" s="205"/>
      <c r="HG2" s="205"/>
      <c r="HH2" s="205"/>
      <c r="HI2" s="205"/>
      <c r="HJ2" s="205"/>
      <c r="HK2" s="205"/>
    </row>
    <row r="3" spans="1:219" s="205" customFormat="1" x14ac:dyDescent="0.3">
      <c r="A3" s="205" t="s">
        <v>946</v>
      </c>
      <c r="B3" s="205" t="s">
        <v>895</v>
      </c>
      <c r="C3" s="205" t="s">
        <v>947</v>
      </c>
      <c r="D3" s="205" t="s">
        <v>679</v>
      </c>
      <c r="E3" s="205" t="s">
        <v>121</v>
      </c>
      <c r="F3" s="205" t="s">
        <v>686</v>
      </c>
      <c r="G3" s="205" t="s">
        <v>680</v>
      </c>
      <c r="H3" s="205" t="s">
        <v>22</v>
      </c>
      <c r="I3" s="205">
        <v>1006.31</v>
      </c>
      <c r="J3" s="205">
        <v>249.68</v>
      </c>
      <c r="K3" s="205">
        <v>0.15</v>
      </c>
      <c r="L3" s="205">
        <v>1255.99</v>
      </c>
      <c r="M3" s="205">
        <v>0.15</v>
      </c>
      <c r="N3" s="205">
        <v>0.49</v>
      </c>
      <c r="O3" s="205">
        <v>4.8999999999999998E-3</v>
      </c>
      <c r="P3" s="228">
        <f xml:space="preserve"> 3.14*(4.5/2)^2*45</f>
        <v>715.33124999999995</v>
      </c>
      <c r="Q3" s="225">
        <f>L3/P3</f>
        <v>1.7558159244406002</v>
      </c>
      <c r="R3" s="227">
        <f>Q3*1000000</f>
        <v>1755815.9244406002</v>
      </c>
      <c r="S3" s="225">
        <f>10000*0.15*Q3*(K3/100)</f>
        <v>3.950585829991351</v>
      </c>
    </row>
    <row r="4" spans="1:219" s="205" customFormat="1" x14ac:dyDescent="0.3">
      <c r="A4" s="205" t="s">
        <v>948</v>
      </c>
      <c r="B4" s="205" t="s">
        <v>895</v>
      </c>
      <c r="C4" s="205" t="s">
        <v>949</v>
      </c>
      <c r="D4" s="205" t="s">
        <v>679</v>
      </c>
      <c r="E4" s="205" t="s">
        <v>121</v>
      </c>
      <c r="F4" s="205" t="s">
        <v>689</v>
      </c>
      <c r="G4" s="205" t="s">
        <v>680</v>
      </c>
      <c r="H4" s="205" t="s">
        <v>22</v>
      </c>
      <c r="I4" s="205">
        <v>815.25</v>
      </c>
      <c r="J4" s="205">
        <v>141.82</v>
      </c>
      <c r="K4" s="205">
        <v>0.2</v>
      </c>
      <c r="L4" s="205">
        <v>957.07</v>
      </c>
      <c r="M4" s="205">
        <v>0.2</v>
      </c>
      <c r="N4" s="205">
        <v>2.1</v>
      </c>
      <c r="O4" s="205">
        <v>2.1000000000000001E-2</v>
      </c>
      <c r="P4" s="228">
        <f t="shared" ref="P4:P26" si="0" xml:space="preserve"> 3.14*(4.5/2)^2*45</f>
        <v>715.33124999999995</v>
      </c>
      <c r="Q4" s="225">
        <f t="shared" ref="Q4:Q26" si="1">L4/P4</f>
        <v>1.3379395909237854</v>
      </c>
      <c r="R4" s="227">
        <f t="shared" ref="R4:R26" si="2">Q4*1000000</f>
        <v>1337939.5909237855</v>
      </c>
      <c r="S4" s="225">
        <f t="shared" ref="S4:S26" si="3">10000*0.15*Q4*(K4/100)</f>
        <v>4.0138187727713559</v>
      </c>
    </row>
    <row r="5" spans="1:219" s="205" customFormat="1" x14ac:dyDescent="0.3">
      <c r="A5" s="205" t="s">
        <v>950</v>
      </c>
      <c r="B5" s="205" t="s">
        <v>895</v>
      </c>
      <c r="C5" s="205" t="s">
        <v>414</v>
      </c>
      <c r="D5" s="205" t="s">
        <v>681</v>
      </c>
      <c r="E5" s="205" t="s">
        <v>121</v>
      </c>
      <c r="F5" s="205" t="s">
        <v>691</v>
      </c>
      <c r="G5" s="205" t="s">
        <v>680</v>
      </c>
      <c r="H5" s="205" t="s">
        <v>22</v>
      </c>
      <c r="I5" s="205">
        <v>985.92</v>
      </c>
      <c r="J5" s="205">
        <v>42.83</v>
      </c>
      <c r="K5" s="205">
        <v>0.33</v>
      </c>
      <c r="L5" s="205">
        <v>1028.75</v>
      </c>
      <c r="M5" s="205">
        <v>0.33</v>
      </c>
      <c r="N5" s="205">
        <v>0.49</v>
      </c>
      <c r="O5" s="205">
        <v>4.8999999999999998E-3</v>
      </c>
      <c r="P5" s="228">
        <f t="shared" si="0"/>
        <v>715.33124999999995</v>
      </c>
      <c r="Q5" s="225">
        <f t="shared" si="1"/>
        <v>1.4381449153801125</v>
      </c>
      <c r="R5" s="227">
        <f t="shared" si="2"/>
        <v>1438144.9153801124</v>
      </c>
      <c r="S5" s="225">
        <f t="shared" si="3"/>
        <v>7.1188173311315568</v>
      </c>
    </row>
    <row r="6" spans="1:219" s="205" customFormat="1" x14ac:dyDescent="0.3">
      <c r="A6" s="205" t="s">
        <v>951</v>
      </c>
      <c r="B6" s="205" t="s">
        <v>895</v>
      </c>
      <c r="C6" s="205" t="s">
        <v>453</v>
      </c>
      <c r="D6" s="205" t="s">
        <v>681</v>
      </c>
      <c r="E6" s="205" t="s">
        <v>121</v>
      </c>
      <c r="F6" s="205" t="s">
        <v>693</v>
      </c>
      <c r="G6" s="205" t="s">
        <v>680</v>
      </c>
      <c r="H6" s="205" t="s">
        <v>22</v>
      </c>
      <c r="I6" s="205">
        <v>1021.85</v>
      </c>
      <c r="J6" s="205">
        <v>5.01</v>
      </c>
      <c r="K6" s="205">
        <v>0.48</v>
      </c>
      <c r="L6" s="205">
        <v>1026.8599999999999</v>
      </c>
      <c r="M6" s="205">
        <v>0.47</v>
      </c>
      <c r="N6" s="205">
        <v>1.2</v>
      </c>
      <c r="O6" s="205">
        <v>1.2E-2</v>
      </c>
      <c r="P6" s="228">
        <f t="shared" si="0"/>
        <v>715.33124999999995</v>
      </c>
      <c r="Q6" s="225">
        <f t="shared" si="1"/>
        <v>1.435502782801674</v>
      </c>
      <c r="R6" s="227">
        <f t="shared" si="2"/>
        <v>1435502.782801674</v>
      </c>
      <c r="S6" s="225">
        <f t="shared" si="3"/>
        <v>10.335620036172052</v>
      </c>
    </row>
    <row r="7" spans="1:219" s="205" customFormat="1" x14ac:dyDescent="0.3">
      <c r="A7" s="205" t="s">
        <v>952</v>
      </c>
      <c r="B7" s="205" t="s">
        <v>895</v>
      </c>
      <c r="C7" s="205" t="s">
        <v>467</v>
      </c>
      <c r="D7" s="205" t="s">
        <v>682</v>
      </c>
      <c r="E7" s="205" t="s">
        <v>121</v>
      </c>
      <c r="F7" s="205" t="s">
        <v>695</v>
      </c>
      <c r="G7" s="205" t="s">
        <v>680</v>
      </c>
      <c r="H7" s="205" t="s">
        <v>22</v>
      </c>
      <c r="I7" s="205">
        <v>1065.0899999999999</v>
      </c>
      <c r="J7" s="205">
        <v>34.17</v>
      </c>
      <c r="K7" s="205">
        <v>0.18</v>
      </c>
      <c r="L7" s="205">
        <v>1099.26</v>
      </c>
      <c r="M7" s="205">
        <v>0.18</v>
      </c>
      <c r="N7" s="205">
        <v>0.49</v>
      </c>
      <c r="O7" s="205">
        <v>4.8999999999999998E-3</v>
      </c>
      <c r="P7" s="228">
        <f t="shared" si="0"/>
        <v>715.33124999999995</v>
      </c>
      <c r="Q7" s="225">
        <f t="shared" si="1"/>
        <v>1.5367146339545492</v>
      </c>
      <c r="R7" s="227">
        <f t="shared" si="2"/>
        <v>1536714.6339545492</v>
      </c>
      <c r="S7" s="225">
        <f t="shared" si="3"/>
        <v>4.1491295116772822</v>
      </c>
    </row>
    <row r="8" spans="1:219" s="229" customFormat="1" x14ac:dyDescent="0.3">
      <c r="A8" s="205" t="s">
        <v>953</v>
      </c>
      <c r="B8" s="205" t="s">
        <v>895</v>
      </c>
      <c r="C8" s="205" t="s">
        <v>485</v>
      </c>
      <c r="D8" s="205" t="s">
        <v>682</v>
      </c>
      <c r="E8" s="205" t="s">
        <v>121</v>
      </c>
      <c r="F8" s="205" t="s">
        <v>697</v>
      </c>
      <c r="G8" s="205" t="s">
        <v>680</v>
      </c>
      <c r="H8" s="205" t="s">
        <v>22</v>
      </c>
      <c r="I8" s="205">
        <v>946.29</v>
      </c>
      <c r="J8" s="205">
        <v>89.71</v>
      </c>
      <c r="K8" s="205">
        <v>0.16</v>
      </c>
      <c r="L8" s="205">
        <v>1036</v>
      </c>
      <c r="M8" s="205">
        <v>0.16</v>
      </c>
      <c r="N8" s="205">
        <v>0.49</v>
      </c>
      <c r="O8" s="205">
        <v>4.8999999999999998E-3</v>
      </c>
      <c r="P8" s="228">
        <f t="shared" si="0"/>
        <v>715.33124999999995</v>
      </c>
      <c r="Q8" s="225">
        <f t="shared" si="1"/>
        <v>1.4482800800328519</v>
      </c>
      <c r="R8" s="227">
        <f t="shared" si="2"/>
        <v>1448280.080032852</v>
      </c>
      <c r="S8" s="225">
        <f t="shared" si="3"/>
        <v>3.4758721920788451</v>
      </c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05"/>
      <c r="BN8" s="205"/>
      <c r="BO8" s="205"/>
      <c r="BP8" s="205"/>
      <c r="BQ8" s="205"/>
      <c r="BR8" s="205"/>
      <c r="BS8" s="205"/>
      <c r="BT8" s="205"/>
      <c r="BU8" s="205"/>
      <c r="BV8" s="205"/>
      <c r="BW8" s="205"/>
      <c r="BX8" s="205"/>
      <c r="BY8" s="205"/>
      <c r="BZ8" s="205"/>
      <c r="CA8" s="205"/>
      <c r="CB8" s="205"/>
      <c r="CC8" s="205"/>
      <c r="CD8" s="205"/>
      <c r="CE8" s="205"/>
      <c r="CF8" s="205"/>
      <c r="CG8" s="205"/>
      <c r="CH8" s="205"/>
      <c r="CI8" s="205"/>
      <c r="CJ8" s="205"/>
      <c r="CK8" s="205"/>
      <c r="CL8" s="205"/>
      <c r="CM8" s="205"/>
      <c r="CN8" s="205"/>
      <c r="CO8" s="205"/>
      <c r="CP8" s="205"/>
      <c r="CQ8" s="205"/>
      <c r="CR8" s="205"/>
      <c r="CS8" s="205"/>
      <c r="CT8" s="205"/>
      <c r="CU8" s="205"/>
      <c r="CV8" s="205"/>
      <c r="CW8" s="205"/>
      <c r="CX8" s="205"/>
      <c r="CY8" s="205"/>
      <c r="CZ8" s="205"/>
      <c r="DA8" s="205"/>
      <c r="DB8" s="205"/>
      <c r="DC8" s="205"/>
      <c r="DD8" s="205"/>
      <c r="DE8" s="205"/>
      <c r="DF8" s="205"/>
      <c r="DG8" s="205"/>
      <c r="DH8" s="205"/>
      <c r="DI8" s="205"/>
      <c r="DJ8" s="205"/>
      <c r="DK8" s="205"/>
      <c r="DL8" s="205"/>
      <c r="DM8" s="205"/>
      <c r="DN8" s="205"/>
      <c r="DO8" s="205"/>
      <c r="DP8" s="205"/>
      <c r="DQ8" s="205"/>
      <c r="DR8" s="205"/>
      <c r="DS8" s="205"/>
      <c r="DT8" s="205"/>
      <c r="DU8" s="205"/>
      <c r="DV8" s="205"/>
      <c r="DW8" s="205"/>
      <c r="DX8" s="205"/>
      <c r="DY8" s="205"/>
      <c r="DZ8" s="205"/>
      <c r="EA8" s="205"/>
      <c r="EB8" s="205"/>
      <c r="EC8" s="205"/>
      <c r="ED8" s="205"/>
      <c r="EE8" s="205"/>
      <c r="EF8" s="205"/>
      <c r="EG8" s="205"/>
      <c r="EH8" s="205"/>
      <c r="EI8" s="205"/>
      <c r="EJ8" s="205"/>
      <c r="EK8" s="205"/>
      <c r="EL8" s="205"/>
      <c r="EM8" s="205"/>
      <c r="EN8" s="205"/>
      <c r="EO8" s="205"/>
      <c r="EP8" s="205"/>
      <c r="EQ8" s="205"/>
      <c r="ER8" s="205"/>
      <c r="ES8" s="205"/>
      <c r="ET8" s="205"/>
      <c r="EU8" s="205"/>
      <c r="EV8" s="205"/>
      <c r="EW8" s="205"/>
      <c r="EX8" s="205"/>
      <c r="EY8" s="205"/>
      <c r="EZ8" s="205"/>
      <c r="FA8" s="205"/>
      <c r="FB8" s="205"/>
      <c r="FC8" s="205"/>
      <c r="FD8" s="205"/>
      <c r="FE8" s="205"/>
      <c r="FF8" s="205"/>
      <c r="FG8" s="205"/>
      <c r="FH8" s="205"/>
      <c r="FI8" s="205"/>
      <c r="FJ8" s="205"/>
      <c r="FK8" s="205"/>
      <c r="FL8" s="205"/>
      <c r="FM8" s="205"/>
      <c r="FN8" s="205"/>
      <c r="FO8" s="205"/>
      <c r="FP8" s="205"/>
      <c r="FQ8" s="205"/>
      <c r="FR8" s="205"/>
      <c r="FS8" s="205"/>
      <c r="FT8" s="205"/>
      <c r="FU8" s="205"/>
      <c r="FV8" s="205"/>
      <c r="FW8" s="205"/>
      <c r="FX8" s="205"/>
      <c r="FY8" s="205"/>
      <c r="FZ8" s="205"/>
      <c r="GA8" s="205"/>
      <c r="GB8" s="205"/>
      <c r="GC8" s="205"/>
      <c r="GD8" s="205"/>
      <c r="GE8" s="205"/>
      <c r="GF8" s="205"/>
      <c r="GG8" s="205"/>
      <c r="GH8" s="205"/>
      <c r="GI8" s="205"/>
      <c r="GJ8" s="205"/>
      <c r="GK8" s="205"/>
      <c r="GL8" s="205"/>
      <c r="GM8" s="205"/>
      <c r="GN8" s="205"/>
      <c r="GO8" s="205"/>
      <c r="GP8" s="205"/>
      <c r="GQ8" s="205"/>
      <c r="GR8" s="205"/>
      <c r="GS8" s="205"/>
      <c r="GT8" s="205"/>
      <c r="GU8" s="205"/>
      <c r="GV8" s="205"/>
      <c r="GW8" s="205"/>
      <c r="GX8" s="205"/>
      <c r="GY8" s="205"/>
      <c r="GZ8" s="205"/>
      <c r="HA8" s="205"/>
      <c r="HB8" s="205"/>
      <c r="HC8" s="205"/>
      <c r="HD8" s="205"/>
      <c r="HE8" s="205"/>
      <c r="HF8" s="205"/>
      <c r="HG8" s="205"/>
      <c r="HH8" s="205"/>
      <c r="HI8" s="205"/>
      <c r="HJ8" s="205"/>
      <c r="HK8" s="205"/>
    </row>
    <row r="9" spans="1:219" s="224" customFormat="1" x14ac:dyDescent="0.3">
      <c r="A9" s="205" t="s">
        <v>954</v>
      </c>
      <c r="B9" s="205" t="s">
        <v>895</v>
      </c>
      <c r="C9" s="205" t="s">
        <v>491</v>
      </c>
      <c r="D9" s="205" t="s">
        <v>683</v>
      </c>
      <c r="E9" s="205" t="s">
        <v>121</v>
      </c>
      <c r="F9" s="205" t="s">
        <v>699</v>
      </c>
      <c r="G9" s="205" t="s">
        <v>680</v>
      </c>
      <c r="H9" s="205" t="s">
        <v>22</v>
      </c>
      <c r="I9" s="205">
        <v>997.34</v>
      </c>
      <c r="J9" s="205">
        <v>16.34</v>
      </c>
      <c r="K9" s="205">
        <v>0.12</v>
      </c>
      <c r="L9" s="205">
        <v>1013.68</v>
      </c>
      <c r="M9" s="205">
        <v>0.12</v>
      </c>
      <c r="N9" s="205">
        <v>0.49</v>
      </c>
      <c r="O9" s="205">
        <v>4.8999999999999998E-3</v>
      </c>
      <c r="P9" s="228">
        <f t="shared" si="0"/>
        <v>715.33124999999995</v>
      </c>
      <c r="Q9" s="225">
        <f t="shared" si="1"/>
        <v>1.4170777524398661</v>
      </c>
      <c r="R9" s="227">
        <f t="shared" si="2"/>
        <v>1417077.7524398661</v>
      </c>
      <c r="S9" s="225">
        <f t="shared" si="3"/>
        <v>2.5507399543917586</v>
      </c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05"/>
      <c r="BN9" s="205"/>
      <c r="BO9" s="205"/>
      <c r="BP9" s="205"/>
      <c r="BQ9" s="205"/>
      <c r="BR9" s="205"/>
      <c r="BS9" s="205"/>
      <c r="BT9" s="205"/>
      <c r="BU9" s="205"/>
      <c r="BV9" s="205"/>
      <c r="BW9" s="205"/>
      <c r="BX9" s="205"/>
      <c r="BY9" s="205"/>
      <c r="BZ9" s="205"/>
      <c r="CA9" s="205"/>
      <c r="CB9" s="205"/>
      <c r="CC9" s="205"/>
      <c r="CD9" s="205"/>
      <c r="CE9" s="205"/>
      <c r="CF9" s="205"/>
      <c r="CG9" s="205"/>
      <c r="CH9" s="205"/>
      <c r="CI9" s="205"/>
      <c r="CJ9" s="205"/>
      <c r="CK9" s="205"/>
      <c r="CL9" s="205"/>
      <c r="CM9" s="205"/>
      <c r="CN9" s="205"/>
      <c r="CO9" s="205"/>
      <c r="CP9" s="205"/>
      <c r="CQ9" s="205"/>
      <c r="CR9" s="205"/>
      <c r="CS9" s="205"/>
      <c r="CT9" s="205"/>
      <c r="CU9" s="205"/>
      <c r="CV9" s="205"/>
      <c r="CW9" s="205"/>
      <c r="CX9" s="205"/>
      <c r="CY9" s="205"/>
      <c r="CZ9" s="205"/>
      <c r="DA9" s="205"/>
      <c r="DB9" s="205"/>
      <c r="DC9" s="205"/>
      <c r="DD9" s="205"/>
      <c r="DE9" s="205"/>
      <c r="DF9" s="205"/>
      <c r="DG9" s="205"/>
      <c r="DH9" s="205"/>
      <c r="DI9" s="205"/>
      <c r="DJ9" s="205"/>
      <c r="DK9" s="205"/>
      <c r="DL9" s="205"/>
      <c r="DM9" s="205"/>
      <c r="DN9" s="205"/>
      <c r="DO9" s="205"/>
      <c r="DP9" s="205"/>
      <c r="DQ9" s="205"/>
      <c r="DR9" s="205"/>
      <c r="DS9" s="205"/>
      <c r="DT9" s="205"/>
      <c r="DU9" s="205"/>
      <c r="DV9" s="205"/>
      <c r="DW9" s="205"/>
      <c r="DX9" s="205"/>
      <c r="DY9" s="205"/>
      <c r="DZ9" s="205"/>
      <c r="EA9" s="205"/>
      <c r="EB9" s="205"/>
      <c r="EC9" s="205"/>
      <c r="ED9" s="205"/>
      <c r="EE9" s="205"/>
      <c r="EF9" s="205"/>
      <c r="EG9" s="205"/>
      <c r="EH9" s="205"/>
      <c r="EI9" s="205"/>
      <c r="EJ9" s="205"/>
      <c r="EK9" s="205"/>
      <c r="EL9" s="205"/>
      <c r="EM9" s="205"/>
      <c r="EN9" s="205"/>
      <c r="EO9" s="205"/>
      <c r="EP9" s="205"/>
      <c r="EQ9" s="205"/>
      <c r="ER9" s="205"/>
      <c r="ES9" s="205"/>
      <c r="ET9" s="205"/>
      <c r="EU9" s="205"/>
      <c r="EV9" s="205"/>
      <c r="EW9" s="205"/>
      <c r="EX9" s="205"/>
      <c r="EY9" s="205"/>
      <c r="EZ9" s="205"/>
      <c r="FA9" s="205"/>
      <c r="FB9" s="205"/>
      <c r="FC9" s="205"/>
      <c r="FD9" s="205"/>
      <c r="FE9" s="205"/>
      <c r="FF9" s="205"/>
      <c r="FG9" s="205"/>
      <c r="FH9" s="205"/>
      <c r="FI9" s="205"/>
      <c r="FJ9" s="205"/>
      <c r="FK9" s="205"/>
      <c r="FL9" s="205"/>
      <c r="FM9" s="205"/>
      <c r="FN9" s="205"/>
      <c r="FO9" s="205"/>
      <c r="FP9" s="205"/>
      <c r="FQ9" s="205"/>
      <c r="FR9" s="205"/>
      <c r="FS9" s="205"/>
      <c r="FT9" s="205"/>
      <c r="FU9" s="205"/>
      <c r="FV9" s="205"/>
      <c r="FW9" s="205"/>
      <c r="FX9" s="205"/>
      <c r="FY9" s="205"/>
      <c r="FZ9" s="205"/>
      <c r="GA9" s="205"/>
      <c r="GB9" s="205"/>
      <c r="GC9" s="205"/>
      <c r="GD9" s="205"/>
      <c r="GE9" s="205"/>
      <c r="GF9" s="205"/>
      <c r="GG9" s="205"/>
      <c r="GH9" s="205"/>
      <c r="GI9" s="205"/>
      <c r="GJ9" s="205"/>
      <c r="GK9" s="205"/>
      <c r="GL9" s="205"/>
      <c r="GM9" s="205"/>
      <c r="GN9" s="205"/>
      <c r="GO9" s="205"/>
      <c r="GP9" s="205"/>
      <c r="GQ9" s="205"/>
      <c r="GR9" s="205"/>
      <c r="GS9" s="205"/>
      <c r="GT9" s="205"/>
      <c r="GU9" s="205"/>
      <c r="GV9" s="205"/>
      <c r="GW9" s="205"/>
      <c r="GX9" s="205"/>
      <c r="GY9" s="205"/>
      <c r="GZ9" s="205"/>
      <c r="HA9" s="205"/>
      <c r="HB9" s="205"/>
      <c r="HC9" s="205"/>
      <c r="HD9" s="205"/>
      <c r="HE9" s="205"/>
      <c r="HF9" s="205"/>
      <c r="HG9" s="205"/>
      <c r="HH9" s="205"/>
      <c r="HI9" s="205"/>
      <c r="HJ9" s="205"/>
      <c r="HK9" s="205"/>
    </row>
    <row r="10" spans="1:219" s="229" customFormat="1" x14ac:dyDescent="0.3">
      <c r="A10" s="229" t="s">
        <v>955</v>
      </c>
      <c r="B10" s="229" t="s">
        <v>895</v>
      </c>
      <c r="C10" s="229" t="s">
        <v>518</v>
      </c>
      <c r="D10" s="229" t="s">
        <v>683</v>
      </c>
      <c r="E10" s="229" t="s">
        <v>121</v>
      </c>
      <c r="F10" s="229" t="s">
        <v>702</v>
      </c>
      <c r="G10" s="229" t="s">
        <v>680</v>
      </c>
      <c r="H10" s="229" t="s">
        <v>22</v>
      </c>
      <c r="I10" s="229">
        <v>1094.3699999999999</v>
      </c>
      <c r="J10" s="229">
        <v>3.87</v>
      </c>
      <c r="K10" s="229">
        <v>0.18</v>
      </c>
      <c r="L10" s="229">
        <v>1098.24</v>
      </c>
      <c r="M10" s="229">
        <v>0.18</v>
      </c>
      <c r="N10" s="229">
        <v>0.49</v>
      </c>
      <c r="O10" s="229">
        <v>4.8999999999999998E-3</v>
      </c>
      <c r="P10" s="231">
        <f t="shared" si="0"/>
        <v>715.33124999999995</v>
      </c>
      <c r="Q10" s="230">
        <f t="shared" si="1"/>
        <v>1.5352887211344395</v>
      </c>
      <c r="R10" s="232">
        <f t="shared" si="2"/>
        <v>1535288.7211344396</v>
      </c>
      <c r="S10" s="230">
        <f t="shared" si="3"/>
        <v>4.1452795470629864</v>
      </c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5"/>
      <c r="BN10" s="205"/>
      <c r="BO10" s="205"/>
      <c r="BP10" s="205"/>
      <c r="BQ10" s="205"/>
      <c r="BR10" s="205"/>
      <c r="BS10" s="205"/>
      <c r="BT10" s="205"/>
      <c r="BU10" s="205"/>
      <c r="BV10" s="205"/>
      <c r="BW10" s="205"/>
      <c r="BX10" s="205"/>
      <c r="BY10" s="205"/>
      <c r="BZ10" s="205"/>
      <c r="CA10" s="205"/>
      <c r="CB10" s="205"/>
      <c r="CC10" s="205"/>
      <c r="CD10" s="205"/>
      <c r="CE10" s="205"/>
      <c r="CF10" s="205"/>
      <c r="CG10" s="205"/>
      <c r="CH10" s="205"/>
      <c r="CI10" s="205"/>
      <c r="CJ10" s="205"/>
      <c r="CK10" s="205"/>
      <c r="CL10" s="205"/>
      <c r="CM10" s="205"/>
      <c r="CN10" s="205"/>
      <c r="CO10" s="205"/>
      <c r="CP10" s="205"/>
      <c r="CQ10" s="205"/>
      <c r="CR10" s="205"/>
      <c r="CS10" s="205"/>
      <c r="CT10" s="205"/>
      <c r="CU10" s="205"/>
      <c r="CV10" s="205"/>
      <c r="CW10" s="205"/>
      <c r="CX10" s="205"/>
      <c r="CY10" s="205"/>
      <c r="CZ10" s="205"/>
      <c r="DA10" s="205"/>
      <c r="DB10" s="205"/>
      <c r="DC10" s="205"/>
      <c r="DD10" s="205"/>
      <c r="DE10" s="205"/>
      <c r="DF10" s="205"/>
      <c r="DG10" s="205"/>
      <c r="DH10" s="205"/>
      <c r="DI10" s="205"/>
      <c r="DJ10" s="205"/>
      <c r="DK10" s="205"/>
      <c r="DL10" s="205"/>
      <c r="DM10" s="205"/>
      <c r="DN10" s="205"/>
      <c r="DO10" s="205"/>
      <c r="DP10" s="205"/>
      <c r="DQ10" s="205"/>
      <c r="DR10" s="205"/>
      <c r="DS10" s="205"/>
      <c r="DT10" s="205"/>
      <c r="DU10" s="205"/>
      <c r="DV10" s="205"/>
      <c r="DW10" s="205"/>
      <c r="DX10" s="205"/>
      <c r="DY10" s="205"/>
      <c r="DZ10" s="205"/>
      <c r="EA10" s="205"/>
      <c r="EB10" s="205"/>
      <c r="EC10" s="205"/>
      <c r="ED10" s="205"/>
      <c r="EE10" s="205"/>
      <c r="EF10" s="205"/>
      <c r="EG10" s="205"/>
      <c r="EH10" s="205"/>
      <c r="EI10" s="205"/>
      <c r="EJ10" s="205"/>
      <c r="EK10" s="205"/>
      <c r="EL10" s="205"/>
      <c r="EM10" s="205"/>
      <c r="EN10" s="205"/>
      <c r="EO10" s="205"/>
      <c r="EP10" s="205"/>
      <c r="EQ10" s="205"/>
      <c r="ER10" s="205"/>
      <c r="ES10" s="205"/>
      <c r="ET10" s="205"/>
      <c r="EU10" s="205"/>
      <c r="EV10" s="205"/>
      <c r="EW10" s="205"/>
      <c r="EX10" s="205"/>
      <c r="EY10" s="205"/>
      <c r="EZ10" s="205"/>
      <c r="FA10" s="205"/>
      <c r="FB10" s="205"/>
      <c r="FC10" s="205"/>
      <c r="FD10" s="205"/>
      <c r="FE10" s="205"/>
      <c r="FF10" s="205"/>
      <c r="FG10" s="205"/>
      <c r="FH10" s="205"/>
      <c r="FI10" s="205"/>
      <c r="FJ10" s="205"/>
      <c r="FK10" s="205"/>
      <c r="FL10" s="205"/>
      <c r="FM10" s="205"/>
      <c r="FN10" s="205"/>
      <c r="FO10" s="205"/>
      <c r="FP10" s="205"/>
      <c r="FQ10" s="205"/>
      <c r="FR10" s="205"/>
      <c r="FS10" s="205"/>
      <c r="FT10" s="205"/>
      <c r="FU10" s="205"/>
      <c r="FV10" s="205"/>
      <c r="FW10" s="205"/>
      <c r="FX10" s="205"/>
      <c r="FY10" s="205"/>
      <c r="FZ10" s="205"/>
      <c r="GA10" s="205"/>
      <c r="GB10" s="205"/>
      <c r="GC10" s="205"/>
      <c r="GD10" s="205"/>
      <c r="GE10" s="205"/>
      <c r="GF10" s="205"/>
      <c r="GG10" s="205"/>
      <c r="GH10" s="205"/>
      <c r="GI10" s="205"/>
      <c r="GJ10" s="205"/>
      <c r="GK10" s="205"/>
      <c r="GL10" s="205"/>
      <c r="GM10" s="205"/>
      <c r="GN10" s="205"/>
      <c r="GO10" s="205"/>
      <c r="GP10" s="205"/>
      <c r="GQ10" s="205"/>
      <c r="GR10" s="205"/>
      <c r="GS10" s="205"/>
      <c r="GT10" s="205"/>
      <c r="GU10" s="205"/>
      <c r="GV10" s="205"/>
      <c r="GW10" s="205"/>
      <c r="GX10" s="205"/>
      <c r="GY10" s="205"/>
      <c r="GZ10" s="205"/>
      <c r="HA10" s="205"/>
      <c r="HB10" s="205"/>
      <c r="HC10" s="205"/>
      <c r="HD10" s="205"/>
      <c r="HE10" s="205"/>
      <c r="HF10" s="205"/>
      <c r="HG10" s="205"/>
      <c r="HH10" s="205"/>
      <c r="HI10" s="205"/>
      <c r="HJ10" s="205"/>
      <c r="HK10" s="205"/>
    </row>
    <row r="11" spans="1:219" s="224" customFormat="1" x14ac:dyDescent="0.3">
      <c r="A11" s="224" t="s">
        <v>956</v>
      </c>
      <c r="B11" s="224" t="s">
        <v>895</v>
      </c>
      <c r="C11" s="224" t="s">
        <v>957</v>
      </c>
      <c r="D11" s="224" t="s">
        <v>679</v>
      </c>
      <c r="E11" s="224" t="s">
        <v>125</v>
      </c>
      <c r="F11" s="224" t="s">
        <v>705</v>
      </c>
      <c r="G11" s="224" t="s">
        <v>680</v>
      </c>
      <c r="H11" s="224" t="s">
        <v>22</v>
      </c>
      <c r="I11" s="224">
        <v>591.22</v>
      </c>
      <c r="J11" s="224">
        <v>303.95</v>
      </c>
      <c r="K11" s="224">
        <v>0.36</v>
      </c>
      <c r="L11" s="224">
        <v>895.17</v>
      </c>
      <c r="M11" s="224">
        <v>0.36</v>
      </c>
      <c r="N11" s="224">
        <v>1.2</v>
      </c>
      <c r="O11" s="224">
        <v>1.2E-2</v>
      </c>
      <c r="P11" s="226">
        <f t="shared" si="0"/>
        <v>715.33124999999995</v>
      </c>
      <c r="Q11" s="234">
        <f t="shared" si="1"/>
        <v>1.2514062540955677</v>
      </c>
      <c r="R11" s="235">
        <f t="shared" si="2"/>
        <v>1251406.2540955676</v>
      </c>
      <c r="S11" s="234">
        <f t="shared" si="3"/>
        <v>6.7575937721160653</v>
      </c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5"/>
      <c r="CE11" s="205"/>
      <c r="CF11" s="205"/>
      <c r="CG11" s="205"/>
      <c r="CH11" s="205"/>
      <c r="CI11" s="205"/>
      <c r="CJ11" s="205"/>
      <c r="CK11" s="205"/>
      <c r="CL11" s="205"/>
      <c r="CM11" s="205"/>
      <c r="CN11" s="205"/>
      <c r="CO11" s="205"/>
      <c r="CP11" s="205"/>
      <c r="CQ11" s="205"/>
      <c r="CR11" s="205"/>
      <c r="CS11" s="205"/>
      <c r="CT11" s="205"/>
      <c r="CU11" s="205"/>
      <c r="CV11" s="205"/>
      <c r="CW11" s="205"/>
      <c r="CX11" s="205"/>
      <c r="CY11" s="205"/>
      <c r="CZ11" s="205"/>
      <c r="DA11" s="205"/>
      <c r="DB11" s="205"/>
      <c r="DC11" s="205"/>
      <c r="DD11" s="205"/>
      <c r="DE11" s="205"/>
      <c r="DF11" s="205"/>
      <c r="DG11" s="205"/>
      <c r="DH11" s="205"/>
      <c r="DI11" s="205"/>
      <c r="DJ11" s="205"/>
      <c r="DK11" s="205"/>
      <c r="DL11" s="205"/>
      <c r="DM11" s="205"/>
      <c r="DN11" s="205"/>
      <c r="DO11" s="205"/>
      <c r="DP11" s="205"/>
      <c r="DQ11" s="205"/>
      <c r="DR11" s="205"/>
      <c r="DS11" s="205"/>
      <c r="DT11" s="205"/>
      <c r="DU11" s="205"/>
      <c r="DV11" s="205"/>
      <c r="DW11" s="205"/>
      <c r="DX11" s="205"/>
      <c r="DY11" s="205"/>
      <c r="DZ11" s="205"/>
      <c r="EA11" s="205"/>
      <c r="EB11" s="205"/>
      <c r="EC11" s="205"/>
      <c r="ED11" s="205"/>
      <c r="EE11" s="205"/>
      <c r="EF11" s="205"/>
      <c r="EG11" s="205"/>
      <c r="EH11" s="205"/>
      <c r="EI11" s="205"/>
      <c r="EJ11" s="205"/>
      <c r="EK11" s="205"/>
      <c r="EL11" s="205"/>
      <c r="EM11" s="205"/>
      <c r="EN11" s="205"/>
      <c r="EO11" s="205"/>
      <c r="EP11" s="205"/>
      <c r="EQ11" s="205"/>
      <c r="ER11" s="205"/>
      <c r="ES11" s="205"/>
      <c r="ET11" s="205"/>
      <c r="EU11" s="205"/>
      <c r="EV11" s="205"/>
      <c r="EW11" s="205"/>
      <c r="EX11" s="205"/>
      <c r="EY11" s="205"/>
      <c r="EZ11" s="205"/>
      <c r="FA11" s="205"/>
      <c r="FB11" s="205"/>
      <c r="FC11" s="205"/>
      <c r="FD11" s="205"/>
      <c r="FE11" s="205"/>
      <c r="FF11" s="205"/>
      <c r="FG11" s="205"/>
      <c r="FH11" s="205"/>
      <c r="FI11" s="205"/>
      <c r="FJ11" s="205"/>
      <c r="FK11" s="205"/>
      <c r="FL11" s="205"/>
      <c r="FM11" s="205"/>
      <c r="FN11" s="205"/>
      <c r="FO11" s="205"/>
      <c r="FP11" s="205"/>
      <c r="FQ11" s="205"/>
      <c r="FR11" s="205"/>
      <c r="FS11" s="205"/>
      <c r="FT11" s="205"/>
      <c r="FU11" s="205"/>
      <c r="FV11" s="205"/>
      <c r="FW11" s="205"/>
      <c r="FX11" s="205"/>
      <c r="FY11" s="205"/>
      <c r="FZ11" s="205"/>
      <c r="GA11" s="205"/>
      <c r="GB11" s="205"/>
      <c r="GC11" s="205"/>
      <c r="GD11" s="205"/>
      <c r="GE11" s="205"/>
      <c r="GF11" s="205"/>
      <c r="GG11" s="205"/>
      <c r="GH11" s="205"/>
      <c r="GI11" s="205"/>
      <c r="GJ11" s="205"/>
      <c r="GK11" s="205"/>
      <c r="GL11" s="205"/>
      <c r="GM11" s="205"/>
      <c r="GN11" s="205"/>
      <c r="GO11" s="205"/>
      <c r="GP11" s="205"/>
      <c r="GQ11" s="205"/>
      <c r="GR11" s="205"/>
      <c r="GS11" s="205"/>
      <c r="GT11" s="205"/>
      <c r="GU11" s="205"/>
      <c r="GV11" s="205"/>
      <c r="GW11" s="205"/>
      <c r="GX11" s="205"/>
      <c r="GY11" s="205"/>
      <c r="GZ11" s="205"/>
      <c r="HA11" s="205"/>
      <c r="HB11" s="205"/>
      <c r="HC11" s="205"/>
      <c r="HD11" s="205"/>
      <c r="HE11" s="205"/>
      <c r="HF11" s="205"/>
      <c r="HG11" s="205"/>
      <c r="HH11" s="205"/>
      <c r="HI11" s="205"/>
      <c r="HJ11" s="205"/>
      <c r="HK11" s="205"/>
    </row>
    <row r="12" spans="1:219" s="205" customFormat="1" x14ac:dyDescent="0.3">
      <c r="A12" s="205" t="s">
        <v>958</v>
      </c>
      <c r="B12" s="205" t="s">
        <v>895</v>
      </c>
      <c r="C12" s="205" t="s">
        <v>959</v>
      </c>
      <c r="D12" s="205" t="s">
        <v>681</v>
      </c>
      <c r="E12" s="205" t="s">
        <v>125</v>
      </c>
      <c r="F12" s="205" t="s">
        <v>708</v>
      </c>
      <c r="G12" s="205" t="s">
        <v>680</v>
      </c>
      <c r="H12" s="205" t="s">
        <v>22</v>
      </c>
      <c r="I12" s="205">
        <v>819.56</v>
      </c>
      <c r="J12" s="205">
        <v>162.83000000000001</v>
      </c>
      <c r="K12" s="205">
        <v>0.28999999999999998</v>
      </c>
      <c r="L12" s="205">
        <v>982.39</v>
      </c>
      <c r="M12" s="205">
        <v>0.28999999999999998</v>
      </c>
      <c r="N12" s="205">
        <v>0.6</v>
      </c>
      <c r="O12" s="205">
        <v>6.0000000000000001E-3</v>
      </c>
      <c r="P12" s="228">
        <f t="shared" si="0"/>
        <v>715.33124999999995</v>
      </c>
      <c r="Q12" s="225">
        <f t="shared" si="1"/>
        <v>1.3733357797523875</v>
      </c>
      <c r="R12" s="227">
        <f t="shared" si="2"/>
        <v>1373335.7797523874</v>
      </c>
      <c r="S12" s="225">
        <f t="shared" si="3"/>
        <v>5.9740106419228844</v>
      </c>
    </row>
    <row r="13" spans="1:219" s="205" customFormat="1" x14ac:dyDescent="0.3">
      <c r="A13" s="205" t="s">
        <v>960</v>
      </c>
      <c r="B13" s="205" t="s">
        <v>895</v>
      </c>
      <c r="C13" s="205" t="s">
        <v>436</v>
      </c>
      <c r="D13" s="205" t="s">
        <v>682</v>
      </c>
      <c r="E13" s="205" t="s">
        <v>125</v>
      </c>
      <c r="F13" s="205" t="s">
        <v>710</v>
      </c>
      <c r="G13" s="205" t="s">
        <v>680</v>
      </c>
      <c r="H13" s="205" t="s">
        <v>22</v>
      </c>
      <c r="I13" s="205">
        <v>856.91</v>
      </c>
      <c r="J13" s="205">
        <v>210.12</v>
      </c>
      <c r="K13" s="205">
        <v>0.21</v>
      </c>
      <c r="L13" s="205">
        <v>1067.03</v>
      </c>
      <c r="M13" s="205">
        <v>0.21</v>
      </c>
      <c r="N13" s="205">
        <v>0.49</v>
      </c>
      <c r="O13" s="205">
        <v>4.8999999999999998E-3</v>
      </c>
      <c r="P13" s="228">
        <f t="shared" si="0"/>
        <v>715.33124999999995</v>
      </c>
      <c r="Q13" s="225">
        <f t="shared" si="1"/>
        <v>1.4916585847465773</v>
      </c>
      <c r="R13" s="227">
        <f t="shared" si="2"/>
        <v>1491658.5847465773</v>
      </c>
      <c r="S13" s="225">
        <f t="shared" si="3"/>
        <v>4.6987245419517185</v>
      </c>
    </row>
    <row r="14" spans="1:219" s="229" customFormat="1" x14ac:dyDescent="0.3">
      <c r="A14" s="229" t="s">
        <v>961</v>
      </c>
      <c r="B14" s="229" t="s">
        <v>895</v>
      </c>
      <c r="C14" s="229" t="s">
        <v>525</v>
      </c>
      <c r="D14" s="229" t="s">
        <v>683</v>
      </c>
      <c r="E14" s="229" t="s">
        <v>125</v>
      </c>
      <c r="F14" s="229" t="s">
        <v>712</v>
      </c>
      <c r="G14" s="229" t="s">
        <v>680</v>
      </c>
      <c r="H14" s="229" t="s">
        <v>22</v>
      </c>
      <c r="I14" s="229">
        <v>1013.49</v>
      </c>
      <c r="J14" s="229">
        <v>9.14</v>
      </c>
      <c r="K14" s="229">
        <v>0.21</v>
      </c>
      <c r="L14" s="229">
        <v>1022.63</v>
      </c>
      <c r="M14" s="229">
        <v>0.21</v>
      </c>
      <c r="N14" s="229">
        <v>0.49</v>
      </c>
      <c r="O14" s="229">
        <v>4.8999999999999998E-3</v>
      </c>
      <c r="P14" s="231">
        <f t="shared" si="0"/>
        <v>715.33124999999995</v>
      </c>
      <c r="Q14" s="230">
        <f t="shared" si="1"/>
        <v>1.429589438459455</v>
      </c>
      <c r="R14" s="232">
        <f t="shared" si="2"/>
        <v>1429589.438459455</v>
      </c>
      <c r="S14" s="230">
        <f t="shared" si="3"/>
        <v>4.5032067311472828</v>
      </c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  <c r="BI14" s="205"/>
      <c r="BJ14" s="205"/>
      <c r="BK14" s="205"/>
      <c r="BL14" s="205"/>
      <c r="BM14" s="205"/>
      <c r="BN14" s="205"/>
      <c r="BO14" s="205"/>
      <c r="BP14" s="205"/>
      <c r="BQ14" s="205"/>
      <c r="BR14" s="205"/>
      <c r="BS14" s="205"/>
      <c r="BT14" s="205"/>
      <c r="BU14" s="205"/>
      <c r="BV14" s="205"/>
      <c r="BW14" s="205"/>
      <c r="BX14" s="205"/>
      <c r="BY14" s="205"/>
      <c r="BZ14" s="205"/>
      <c r="CA14" s="205"/>
      <c r="CB14" s="205"/>
      <c r="CC14" s="205"/>
      <c r="CD14" s="205"/>
      <c r="CE14" s="205"/>
      <c r="CF14" s="205"/>
      <c r="CG14" s="205"/>
      <c r="CH14" s="205"/>
      <c r="CI14" s="205"/>
      <c r="CJ14" s="205"/>
      <c r="CK14" s="205"/>
      <c r="CL14" s="205"/>
      <c r="CM14" s="205"/>
      <c r="CN14" s="205"/>
      <c r="CO14" s="205"/>
      <c r="CP14" s="205"/>
      <c r="CQ14" s="205"/>
      <c r="CR14" s="205"/>
      <c r="CS14" s="205"/>
      <c r="CT14" s="205"/>
      <c r="CU14" s="205"/>
      <c r="CV14" s="205"/>
      <c r="CW14" s="205"/>
      <c r="CX14" s="205"/>
      <c r="CY14" s="205"/>
      <c r="CZ14" s="205"/>
      <c r="DA14" s="205"/>
      <c r="DB14" s="205"/>
      <c r="DC14" s="205"/>
      <c r="DD14" s="205"/>
      <c r="DE14" s="205"/>
      <c r="DF14" s="205"/>
      <c r="DG14" s="205"/>
      <c r="DH14" s="205"/>
      <c r="DI14" s="205"/>
      <c r="DJ14" s="205"/>
      <c r="DK14" s="205"/>
      <c r="DL14" s="205"/>
      <c r="DM14" s="205"/>
      <c r="DN14" s="205"/>
      <c r="DO14" s="205"/>
      <c r="DP14" s="205"/>
      <c r="DQ14" s="205"/>
      <c r="DR14" s="205"/>
      <c r="DS14" s="205"/>
      <c r="DT14" s="205"/>
      <c r="DU14" s="205"/>
      <c r="DV14" s="205"/>
      <c r="DW14" s="205"/>
      <c r="DX14" s="205"/>
      <c r="DY14" s="205"/>
      <c r="DZ14" s="205"/>
      <c r="EA14" s="205"/>
      <c r="EB14" s="205"/>
      <c r="EC14" s="205"/>
      <c r="ED14" s="205"/>
      <c r="EE14" s="205"/>
      <c r="EF14" s="205"/>
      <c r="EG14" s="205"/>
      <c r="EH14" s="205"/>
      <c r="EI14" s="205"/>
      <c r="EJ14" s="205"/>
      <c r="EK14" s="205"/>
      <c r="EL14" s="205"/>
      <c r="EM14" s="205"/>
      <c r="EN14" s="205"/>
      <c r="EO14" s="205"/>
      <c r="EP14" s="205"/>
      <c r="EQ14" s="205"/>
      <c r="ER14" s="205"/>
      <c r="ES14" s="205"/>
      <c r="ET14" s="205"/>
      <c r="EU14" s="205"/>
      <c r="EV14" s="205"/>
      <c r="EW14" s="205"/>
      <c r="EX14" s="205"/>
      <c r="EY14" s="205"/>
      <c r="EZ14" s="205"/>
      <c r="FA14" s="205"/>
      <c r="FB14" s="205"/>
      <c r="FC14" s="205"/>
      <c r="FD14" s="205"/>
      <c r="FE14" s="205"/>
      <c r="FF14" s="205"/>
      <c r="FG14" s="205"/>
      <c r="FH14" s="205"/>
      <c r="FI14" s="205"/>
      <c r="FJ14" s="205"/>
      <c r="FK14" s="205"/>
      <c r="FL14" s="205"/>
      <c r="FM14" s="205"/>
      <c r="FN14" s="205"/>
      <c r="FO14" s="205"/>
      <c r="FP14" s="205"/>
      <c r="FQ14" s="205"/>
      <c r="FR14" s="205"/>
      <c r="FS14" s="205"/>
      <c r="FT14" s="205"/>
      <c r="FU14" s="205"/>
      <c r="FV14" s="205"/>
      <c r="FW14" s="205"/>
      <c r="FX14" s="205"/>
      <c r="FY14" s="205"/>
      <c r="FZ14" s="205"/>
      <c r="GA14" s="205"/>
      <c r="GB14" s="205"/>
      <c r="GC14" s="205"/>
      <c r="GD14" s="205"/>
      <c r="GE14" s="205"/>
      <c r="GF14" s="205"/>
      <c r="GG14" s="205"/>
      <c r="GH14" s="205"/>
      <c r="GI14" s="205"/>
      <c r="GJ14" s="205"/>
      <c r="GK14" s="205"/>
      <c r="GL14" s="205"/>
      <c r="GM14" s="205"/>
      <c r="GN14" s="205"/>
      <c r="GO14" s="205"/>
      <c r="GP14" s="205"/>
      <c r="GQ14" s="205"/>
      <c r="GR14" s="205"/>
      <c r="GS14" s="205"/>
      <c r="GT14" s="205"/>
      <c r="GU14" s="205"/>
      <c r="GV14" s="205"/>
      <c r="GW14" s="205"/>
      <c r="GX14" s="205"/>
      <c r="GY14" s="205"/>
      <c r="GZ14" s="205"/>
      <c r="HA14" s="205"/>
      <c r="HB14" s="205"/>
      <c r="HC14" s="205"/>
      <c r="HD14" s="205"/>
      <c r="HE14" s="205"/>
      <c r="HF14" s="205"/>
      <c r="HG14" s="205"/>
      <c r="HH14" s="205"/>
      <c r="HI14" s="205"/>
      <c r="HJ14" s="205"/>
      <c r="HK14" s="205"/>
    </row>
    <row r="15" spans="1:219" s="224" customFormat="1" x14ac:dyDescent="0.3">
      <c r="A15" s="224" t="s">
        <v>962</v>
      </c>
      <c r="B15" s="224" t="s">
        <v>895</v>
      </c>
      <c r="C15" s="224" t="s">
        <v>963</v>
      </c>
      <c r="D15" s="224" t="s">
        <v>679</v>
      </c>
      <c r="E15" s="224" t="s">
        <v>126</v>
      </c>
      <c r="F15" s="224" t="s">
        <v>715</v>
      </c>
      <c r="G15" s="224" t="s">
        <v>680</v>
      </c>
      <c r="H15" s="224" t="s">
        <v>22</v>
      </c>
      <c r="I15" s="224">
        <v>460.54</v>
      </c>
      <c r="J15" s="224">
        <v>285.68</v>
      </c>
      <c r="K15" s="224">
        <v>0.22</v>
      </c>
      <c r="L15" s="224">
        <v>746.22</v>
      </c>
      <c r="M15" s="224">
        <v>0.22</v>
      </c>
      <c r="N15" s="224">
        <v>0.8</v>
      </c>
      <c r="O15" s="224">
        <v>8.0000000000000002E-3</v>
      </c>
      <c r="P15" s="226">
        <f t="shared" si="0"/>
        <v>715.33124999999995</v>
      </c>
      <c r="Q15" s="234">
        <f t="shared" si="1"/>
        <v>1.0431810437472151</v>
      </c>
      <c r="R15" s="235">
        <f t="shared" si="2"/>
        <v>1043181.0437472151</v>
      </c>
      <c r="S15" s="234">
        <f t="shared" si="3"/>
        <v>3.4424974443658103</v>
      </c>
      <c r="T15" s="205"/>
      <c r="U15" s="205"/>
      <c r="V15" s="205"/>
      <c r="W15" s="205"/>
      <c r="X15" s="20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  <c r="BI15" s="205"/>
      <c r="BJ15" s="205"/>
      <c r="BK15" s="205"/>
      <c r="BL15" s="205"/>
      <c r="BM15" s="205"/>
      <c r="BN15" s="205"/>
      <c r="BO15" s="205"/>
      <c r="BP15" s="205"/>
      <c r="BQ15" s="205"/>
      <c r="BR15" s="205"/>
      <c r="BS15" s="205"/>
      <c r="BT15" s="205"/>
      <c r="BU15" s="205"/>
      <c r="BV15" s="205"/>
      <c r="BW15" s="205"/>
      <c r="BX15" s="205"/>
      <c r="BY15" s="205"/>
      <c r="BZ15" s="205"/>
      <c r="CA15" s="205"/>
      <c r="CB15" s="205"/>
      <c r="CC15" s="205"/>
      <c r="CD15" s="205"/>
      <c r="CE15" s="205"/>
      <c r="CF15" s="205"/>
      <c r="CG15" s="205"/>
      <c r="CH15" s="205"/>
      <c r="CI15" s="205"/>
      <c r="CJ15" s="205"/>
      <c r="CK15" s="205"/>
      <c r="CL15" s="205"/>
      <c r="CM15" s="205"/>
      <c r="CN15" s="205"/>
      <c r="CO15" s="205"/>
      <c r="CP15" s="205"/>
      <c r="CQ15" s="205"/>
      <c r="CR15" s="205"/>
      <c r="CS15" s="205"/>
      <c r="CT15" s="205"/>
      <c r="CU15" s="205"/>
      <c r="CV15" s="205"/>
      <c r="CW15" s="205"/>
      <c r="CX15" s="205"/>
      <c r="CY15" s="205"/>
      <c r="CZ15" s="205"/>
      <c r="DA15" s="205"/>
      <c r="DB15" s="205"/>
      <c r="DC15" s="205"/>
      <c r="DD15" s="205"/>
      <c r="DE15" s="205"/>
      <c r="DF15" s="205"/>
      <c r="DG15" s="205"/>
      <c r="DH15" s="205"/>
      <c r="DI15" s="205"/>
      <c r="DJ15" s="205"/>
      <c r="DK15" s="205"/>
      <c r="DL15" s="205"/>
      <c r="DM15" s="205"/>
      <c r="DN15" s="205"/>
      <c r="DO15" s="205"/>
      <c r="DP15" s="205"/>
      <c r="DQ15" s="205"/>
      <c r="DR15" s="205"/>
      <c r="DS15" s="205"/>
      <c r="DT15" s="205"/>
      <c r="DU15" s="205"/>
      <c r="DV15" s="205"/>
      <c r="DW15" s="205"/>
      <c r="DX15" s="205"/>
      <c r="DY15" s="205"/>
      <c r="DZ15" s="205"/>
      <c r="EA15" s="205"/>
      <c r="EB15" s="205"/>
      <c r="EC15" s="205"/>
      <c r="ED15" s="205"/>
      <c r="EE15" s="205"/>
      <c r="EF15" s="205"/>
      <c r="EG15" s="205"/>
      <c r="EH15" s="205"/>
      <c r="EI15" s="205"/>
      <c r="EJ15" s="205"/>
      <c r="EK15" s="205"/>
      <c r="EL15" s="205"/>
      <c r="EM15" s="205"/>
      <c r="EN15" s="205"/>
      <c r="EO15" s="205"/>
      <c r="EP15" s="205"/>
      <c r="EQ15" s="205"/>
      <c r="ER15" s="205"/>
      <c r="ES15" s="205"/>
      <c r="ET15" s="205"/>
      <c r="EU15" s="205"/>
      <c r="EV15" s="205"/>
      <c r="EW15" s="205"/>
      <c r="EX15" s="205"/>
      <c r="EY15" s="205"/>
      <c r="EZ15" s="205"/>
      <c r="FA15" s="205"/>
      <c r="FB15" s="205"/>
      <c r="FC15" s="205"/>
      <c r="FD15" s="205"/>
      <c r="FE15" s="205"/>
      <c r="FF15" s="205"/>
      <c r="FG15" s="205"/>
      <c r="FH15" s="205"/>
      <c r="FI15" s="205"/>
      <c r="FJ15" s="205"/>
      <c r="FK15" s="205"/>
      <c r="FL15" s="205"/>
      <c r="FM15" s="205"/>
      <c r="FN15" s="205"/>
      <c r="FO15" s="205"/>
      <c r="FP15" s="205"/>
      <c r="FQ15" s="205"/>
      <c r="FR15" s="205"/>
      <c r="FS15" s="205"/>
      <c r="FT15" s="205"/>
      <c r="FU15" s="205"/>
      <c r="FV15" s="205"/>
      <c r="FW15" s="205"/>
      <c r="FX15" s="205"/>
      <c r="FY15" s="205"/>
      <c r="FZ15" s="205"/>
      <c r="GA15" s="205"/>
      <c r="GB15" s="205"/>
      <c r="GC15" s="205"/>
      <c r="GD15" s="205"/>
      <c r="GE15" s="205"/>
      <c r="GF15" s="205"/>
      <c r="GG15" s="205"/>
      <c r="GH15" s="205"/>
      <c r="GI15" s="205"/>
      <c r="GJ15" s="205"/>
      <c r="GK15" s="205"/>
      <c r="GL15" s="205"/>
      <c r="GM15" s="205"/>
      <c r="GN15" s="205"/>
      <c r="GO15" s="205"/>
      <c r="GP15" s="205"/>
      <c r="GQ15" s="205"/>
      <c r="GR15" s="205"/>
      <c r="GS15" s="205"/>
      <c r="GT15" s="205"/>
      <c r="GU15" s="205"/>
      <c r="GV15" s="205"/>
      <c r="GW15" s="205"/>
      <c r="GX15" s="205"/>
      <c r="GY15" s="205"/>
      <c r="GZ15" s="205"/>
      <c r="HA15" s="205"/>
      <c r="HB15" s="205"/>
      <c r="HC15" s="205"/>
      <c r="HD15" s="205"/>
      <c r="HE15" s="205"/>
      <c r="HF15" s="205"/>
      <c r="HG15" s="205"/>
      <c r="HH15" s="205"/>
      <c r="HI15" s="205"/>
      <c r="HJ15" s="205"/>
      <c r="HK15" s="205"/>
    </row>
    <row r="16" spans="1:219" s="205" customFormat="1" x14ac:dyDescent="0.3">
      <c r="A16" s="205" t="s">
        <v>964</v>
      </c>
      <c r="B16" s="205" t="s">
        <v>895</v>
      </c>
      <c r="C16" s="205" t="s">
        <v>424</v>
      </c>
      <c r="D16" s="205" t="s">
        <v>681</v>
      </c>
      <c r="E16" s="205" t="s">
        <v>126</v>
      </c>
      <c r="F16" s="205" t="s">
        <v>717</v>
      </c>
      <c r="G16" s="205" t="s">
        <v>680</v>
      </c>
      <c r="H16" s="205" t="s">
        <v>22</v>
      </c>
      <c r="I16" s="205">
        <v>714.62</v>
      </c>
      <c r="J16" s="205">
        <v>203.91</v>
      </c>
      <c r="K16" s="205">
        <v>0.27</v>
      </c>
      <c r="L16" s="205">
        <v>918.53</v>
      </c>
      <c r="M16" s="205">
        <v>0.27</v>
      </c>
      <c r="N16" s="205">
        <v>0.5</v>
      </c>
      <c r="O16" s="205">
        <v>5.0000000000000001E-3</v>
      </c>
      <c r="P16" s="228">
        <f t="shared" si="0"/>
        <v>715.33124999999995</v>
      </c>
      <c r="Q16" s="225">
        <f t="shared" si="1"/>
        <v>1.2840624535835672</v>
      </c>
      <c r="R16" s="227">
        <f t="shared" si="2"/>
        <v>1284062.4535835672</v>
      </c>
      <c r="S16" s="225">
        <f t="shared" si="3"/>
        <v>5.2004529370134467</v>
      </c>
    </row>
    <row r="17" spans="1:219" s="205" customFormat="1" x14ac:dyDescent="0.3">
      <c r="A17" s="205" t="s">
        <v>965</v>
      </c>
      <c r="B17" s="205" t="s">
        <v>895</v>
      </c>
      <c r="C17" s="205" t="s">
        <v>460</v>
      </c>
      <c r="D17" s="205" t="s">
        <v>682</v>
      </c>
      <c r="E17" s="205" t="s">
        <v>126</v>
      </c>
      <c r="F17" s="205" t="s">
        <v>719</v>
      </c>
      <c r="G17" s="205" t="s">
        <v>680</v>
      </c>
      <c r="H17" s="205" t="s">
        <v>22</v>
      </c>
      <c r="I17" s="205">
        <v>786.82</v>
      </c>
      <c r="J17" s="205">
        <v>13.99</v>
      </c>
      <c r="K17" s="205">
        <v>0.25</v>
      </c>
      <c r="L17" s="205">
        <v>800.81</v>
      </c>
      <c r="M17" s="205">
        <v>0.25</v>
      </c>
      <c r="N17" s="205">
        <v>0.49</v>
      </c>
      <c r="O17" s="205">
        <v>4.8999999999999998E-3</v>
      </c>
      <c r="P17" s="228">
        <f t="shared" si="0"/>
        <v>715.33124999999995</v>
      </c>
      <c r="Q17" s="225">
        <f t="shared" si="1"/>
        <v>1.1194953386979809</v>
      </c>
      <c r="R17" s="227">
        <f t="shared" si="2"/>
        <v>1119495.3386979809</v>
      </c>
      <c r="S17" s="225">
        <f t="shared" si="3"/>
        <v>4.1981075201174285</v>
      </c>
    </row>
    <row r="18" spans="1:219" s="229" customFormat="1" x14ac:dyDescent="0.3">
      <c r="A18" s="229" t="s">
        <v>966</v>
      </c>
      <c r="B18" s="229" t="s">
        <v>895</v>
      </c>
      <c r="C18" s="229" t="s">
        <v>498</v>
      </c>
      <c r="D18" s="229" t="s">
        <v>683</v>
      </c>
      <c r="E18" s="229" t="s">
        <v>126</v>
      </c>
      <c r="F18" s="229" t="s">
        <v>721</v>
      </c>
      <c r="G18" s="229" t="s">
        <v>680</v>
      </c>
      <c r="H18" s="229" t="s">
        <v>22</v>
      </c>
      <c r="I18" s="229">
        <v>866.6</v>
      </c>
      <c r="J18" s="229">
        <v>9.23</v>
      </c>
      <c r="K18" s="229">
        <v>0.19</v>
      </c>
      <c r="L18" s="229">
        <v>875.83</v>
      </c>
      <c r="M18" s="229">
        <v>0.19</v>
      </c>
      <c r="N18" s="229">
        <v>0.49</v>
      </c>
      <c r="O18" s="229">
        <v>4.8999999999999998E-3</v>
      </c>
      <c r="P18" s="231">
        <f t="shared" si="0"/>
        <v>715.33124999999995</v>
      </c>
      <c r="Q18" s="230">
        <f t="shared" si="1"/>
        <v>1.2243698286632942</v>
      </c>
      <c r="R18" s="232">
        <f t="shared" si="2"/>
        <v>1224369.8286632942</v>
      </c>
      <c r="S18" s="230">
        <f t="shared" si="3"/>
        <v>3.4894540116903885</v>
      </c>
      <c r="T18" s="205"/>
      <c r="U18" s="205"/>
      <c r="V18" s="205"/>
      <c r="W18" s="205"/>
      <c r="X18" s="205"/>
      <c r="Y18" s="205"/>
      <c r="Z18" s="205"/>
      <c r="AA18" s="205"/>
      <c r="AB18" s="205"/>
      <c r="AC18" s="205"/>
      <c r="AD18" s="205"/>
      <c r="AE18" s="205"/>
      <c r="AF18" s="205"/>
      <c r="AG18" s="205"/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S18" s="205"/>
      <c r="AT18" s="205"/>
      <c r="AU18" s="205"/>
      <c r="AV18" s="205"/>
      <c r="AW18" s="205"/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  <c r="BI18" s="205"/>
      <c r="BJ18" s="205"/>
      <c r="BK18" s="205"/>
      <c r="BL18" s="205"/>
      <c r="BM18" s="205"/>
      <c r="BN18" s="205"/>
      <c r="BO18" s="205"/>
      <c r="BP18" s="205"/>
      <c r="BQ18" s="205"/>
      <c r="BR18" s="205"/>
      <c r="BS18" s="205"/>
      <c r="BT18" s="205"/>
      <c r="BU18" s="205"/>
      <c r="BV18" s="205"/>
      <c r="BW18" s="205"/>
      <c r="BX18" s="205"/>
      <c r="BY18" s="205"/>
      <c r="BZ18" s="205"/>
      <c r="CA18" s="205"/>
      <c r="CB18" s="205"/>
      <c r="CC18" s="205"/>
      <c r="CD18" s="205"/>
      <c r="CE18" s="205"/>
      <c r="CF18" s="205"/>
      <c r="CG18" s="205"/>
      <c r="CH18" s="205"/>
      <c r="CI18" s="205"/>
      <c r="CJ18" s="205"/>
      <c r="CK18" s="205"/>
      <c r="CL18" s="205"/>
      <c r="CM18" s="205"/>
      <c r="CN18" s="205"/>
      <c r="CO18" s="205"/>
      <c r="CP18" s="205"/>
      <c r="CQ18" s="205"/>
      <c r="CR18" s="205"/>
      <c r="CS18" s="205"/>
      <c r="CT18" s="205"/>
      <c r="CU18" s="205"/>
      <c r="CV18" s="205"/>
      <c r="CW18" s="205"/>
      <c r="CX18" s="205"/>
      <c r="CY18" s="205"/>
      <c r="CZ18" s="205"/>
      <c r="DA18" s="205"/>
      <c r="DB18" s="205"/>
      <c r="DC18" s="205"/>
      <c r="DD18" s="205"/>
      <c r="DE18" s="205"/>
      <c r="DF18" s="205"/>
      <c r="DG18" s="205"/>
      <c r="DH18" s="205"/>
      <c r="DI18" s="205"/>
      <c r="DJ18" s="205"/>
      <c r="DK18" s="205"/>
      <c r="DL18" s="205"/>
      <c r="DM18" s="205"/>
      <c r="DN18" s="205"/>
      <c r="DO18" s="205"/>
      <c r="DP18" s="205"/>
      <c r="DQ18" s="205"/>
      <c r="DR18" s="205"/>
      <c r="DS18" s="205"/>
      <c r="DT18" s="205"/>
      <c r="DU18" s="205"/>
      <c r="DV18" s="205"/>
      <c r="DW18" s="205"/>
      <c r="DX18" s="205"/>
      <c r="DY18" s="205"/>
      <c r="DZ18" s="205"/>
      <c r="EA18" s="205"/>
      <c r="EB18" s="205"/>
      <c r="EC18" s="205"/>
      <c r="ED18" s="205"/>
      <c r="EE18" s="205"/>
      <c r="EF18" s="205"/>
      <c r="EG18" s="205"/>
      <c r="EH18" s="205"/>
      <c r="EI18" s="205"/>
      <c r="EJ18" s="205"/>
      <c r="EK18" s="205"/>
      <c r="EL18" s="205"/>
      <c r="EM18" s="205"/>
      <c r="EN18" s="205"/>
      <c r="EO18" s="205"/>
      <c r="EP18" s="205"/>
      <c r="EQ18" s="205"/>
      <c r="ER18" s="205"/>
      <c r="ES18" s="205"/>
      <c r="ET18" s="205"/>
      <c r="EU18" s="205"/>
      <c r="EV18" s="205"/>
      <c r="EW18" s="205"/>
      <c r="EX18" s="205"/>
      <c r="EY18" s="205"/>
      <c r="EZ18" s="205"/>
      <c r="FA18" s="205"/>
      <c r="FB18" s="205"/>
      <c r="FC18" s="205"/>
      <c r="FD18" s="205"/>
      <c r="FE18" s="205"/>
      <c r="FF18" s="205"/>
      <c r="FG18" s="205"/>
      <c r="FH18" s="205"/>
      <c r="FI18" s="205"/>
      <c r="FJ18" s="205"/>
      <c r="FK18" s="205"/>
      <c r="FL18" s="205"/>
      <c r="FM18" s="205"/>
      <c r="FN18" s="205"/>
      <c r="FO18" s="205"/>
      <c r="FP18" s="205"/>
      <c r="FQ18" s="205"/>
      <c r="FR18" s="205"/>
      <c r="FS18" s="205"/>
      <c r="FT18" s="205"/>
      <c r="FU18" s="205"/>
      <c r="FV18" s="205"/>
      <c r="FW18" s="205"/>
      <c r="FX18" s="205"/>
      <c r="FY18" s="205"/>
      <c r="FZ18" s="205"/>
      <c r="GA18" s="205"/>
      <c r="GB18" s="205"/>
      <c r="GC18" s="205"/>
      <c r="GD18" s="205"/>
      <c r="GE18" s="205"/>
      <c r="GF18" s="205"/>
      <c r="GG18" s="205"/>
      <c r="GH18" s="205"/>
      <c r="GI18" s="205"/>
      <c r="GJ18" s="205"/>
      <c r="GK18" s="205"/>
      <c r="GL18" s="205"/>
      <c r="GM18" s="205"/>
      <c r="GN18" s="205"/>
      <c r="GO18" s="205"/>
      <c r="GP18" s="205"/>
      <c r="GQ18" s="205"/>
      <c r="GR18" s="205"/>
      <c r="GS18" s="205"/>
      <c r="GT18" s="205"/>
      <c r="GU18" s="205"/>
      <c r="GV18" s="205"/>
      <c r="GW18" s="205"/>
      <c r="GX18" s="205"/>
      <c r="GY18" s="205"/>
      <c r="GZ18" s="205"/>
      <c r="HA18" s="205"/>
      <c r="HB18" s="205"/>
      <c r="HC18" s="205"/>
      <c r="HD18" s="205"/>
      <c r="HE18" s="205"/>
      <c r="HF18" s="205"/>
      <c r="HG18" s="205"/>
      <c r="HH18" s="205"/>
      <c r="HI18" s="205"/>
      <c r="HJ18" s="205"/>
      <c r="HK18" s="205"/>
    </row>
    <row r="19" spans="1:219" s="224" customFormat="1" x14ac:dyDescent="0.3">
      <c r="A19" s="224" t="s">
        <v>967</v>
      </c>
      <c r="B19" s="224" t="s">
        <v>895</v>
      </c>
      <c r="C19" s="224" t="s">
        <v>968</v>
      </c>
      <c r="D19" s="224" t="s">
        <v>679</v>
      </c>
      <c r="E19" s="224" t="s">
        <v>127</v>
      </c>
      <c r="F19" s="224" t="s">
        <v>724</v>
      </c>
      <c r="G19" s="224" t="s">
        <v>680</v>
      </c>
      <c r="H19" s="224" t="s">
        <v>22</v>
      </c>
      <c r="I19" s="224">
        <v>773.82</v>
      </c>
      <c r="J19" s="224">
        <v>218.22</v>
      </c>
      <c r="K19" s="224">
        <v>0.15</v>
      </c>
      <c r="L19" s="224">
        <v>992.04</v>
      </c>
      <c r="M19" s="224">
        <v>0.15</v>
      </c>
      <c r="N19" s="224">
        <v>0.49</v>
      </c>
      <c r="O19" s="224">
        <v>4.8999999999999998E-3</v>
      </c>
      <c r="P19" s="226">
        <f t="shared" si="0"/>
        <v>715.33124999999995</v>
      </c>
      <c r="Q19" s="234">
        <f t="shared" si="1"/>
        <v>1.3868260333936202</v>
      </c>
      <c r="R19" s="235">
        <f t="shared" si="2"/>
        <v>1386826.0333936203</v>
      </c>
      <c r="S19" s="234">
        <f t="shared" si="3"/>
        <v>3.1203585751356453</v>
      </c>
      <c r="T19" s="205"/>
      <c r="U19" s="205"/>
      <c r="V19" s="205"/>
      <c r="W19" s="205"/>
      <c r="X19" s="205"/>
      <c r="Y19" s="205"/>
      <c r="Z19" s="205"/>
      <c r="AA19" s="205"/>
      <c r="AB19" s="205"/>
      <c r="AC19" s="205"/>
      <c r="AD19" s="205"/>
      <c r="AE19" s="205"/>
      <c r="AF19" s="205"/>
      <c r="AG19" s="205"/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  <c r="BI19" s="205"/>
      <c r="BJ19" s="205"/>
      <c r="BK19" s="205"/>
      <c r="BL19" s="205"/>
      <c r="BM19" s="205"/>
      <c r="BN19" s="205"/>
      <c r="BO19" s="205"/>
      <c r="BP19" s="205"/>
      <c r="BQ19" s="205"/>
      <c r="BR19" s="205"/>
      <c r="BS19" s="205"/>
      <c r="BT19" s="205"/>
      <c r="BU19" s="205"/>
      <c r="BV19" s="205"/>
      <c r="BW19" s="205"/>
      <c r="BX19" s="205"/>
      <c r="BY19" s="205"/>
      <c r="BZ19" s="205"/>
      <c r="CA19" s="205"/>
      <c r="CB19" s="205"/>
      <c r="CC19" s="205"/>
      <c r="CD19" s="205"/>
      <c r="CE19" s="205"/>
      <c r="CF19" s="205"/>
      <c r="CG19" s="205"/>
      <c r="CH19" s="205"/>
      <c r="CI19" s="205"/>
      <c r="CJ19" s="205"/>
      <c r="CK19" s="205"/>
      <c r="CL19" s="205"/>
      <c r="CM19" s="205"/>
      <c r="CN19" s="205"/>
      <c r="CO19" s="205"/>
      <c r="CP19" s="205"/>
      <c r="CQ19" s="205"/>
      <c r="CR19" s="205"/>
      <c r="CS19" s="205"/>
      <c r="CT19" s="205"/>
      <c r="CU19" s="205"/>
      <c r="CV19" s="205"/>
      <c r="CW19" s="205"/>
      <c r="CX19" s="205"/>
      <c r="CY19" s="205"/>
      <c r="CZ19" s="205"/>
      <c r="DA19" s="205"/>
      <c r="DB19" s="205"/>
      <c r="DC19" s="205"/>
      <c r="DD19" s="205"/>
      <c r="DE19" s="205"/>
      <c r="DF19" s="205"/>
      <c r="DG19" s="205"/>
      <c r="DH19" s="205"/>
      <c r="DI19" s="205"/>
      <c r="DJ19" s="205"/>
      <c r="DK19" s="205"/>
      <c r="DL19" s="205"/>
      <c r="DM19" s="205"/>
      <c r="DN19" s="205"/>
      <c r="DO19" s="205"/>
      <c r="DP19" s="205"/>
      <c r="DQ19" s="205"/>
      <c r="DR19" s="205"/>
      <c r="DS19" s="205"/>
      <c r="DT19" s="205"/>
      <c r="DU19" s="205"/>
      <c r="DV19" s="205"/>
      <c r="DW19" s="205"/>
      <c r="DX19" s="205"/>
      <c r="DY19" s="205"/>
      <c r="DZ19" s="205"/>
      <c r="EA19" s="205"/>
      <c r="EB19" s="205"/>
      <c r="EC19" s="205"/>
      <c r="ED19" s="205"/>
      <c r="EE19" s="205"/>
      <c r="EF19" s="205"/>
      <c r="EG19" s="205"/>
      <c r="EH19" s="205"/>
      <c r="EI19" s="205"/>
      <c r="EJ19" s="205"/>
      <c r="EK19" s="205"/>
      <c r="EL19" s="205"/>
      <c r="EM19" s="205"/>
      <c r="EN19" s="205"/>
      <c r="EO19" s="205"/>
      <c r="EP19" s="205"/>
      <c r="EQ19" s="205"/>
      <c r="ER19" s="205"/>
      <c r="ES19" s="205"/>
      <c r="ET19" s="205"/>
      <c r="EU19" s="205"/>
      <c r="EV19" s="205"/>
      <c r="EW19" s="205"/>
      <c r="EX19" s="205"/>
      <c r="EY19" s="205"/>
      <c r="EZ19" s="205"/>
      <c r="FA19" s="205"/>
      <c r="FB19" s="205"/>
      <c r="FC19" s="205"/>
      <c r="FD19" s="205"/>
      <c r="FE19" s="205"/>
      <c r="FF19" s="205"/>
      <c r="FG19" s="205"/>
      <c r="FH19" s="205"/>
      <c r="FI19" s="205"/>
      <c r="FJ19" s="205"/>
      <c r="FK19" s="205"/>
      <c r="FL19" s="205"/>
      <c r="FM19" s="205"/>
      <c r="FN19" s="205"/>
      <c r="FO19" s="205"/>
      <c r="FP19" s="205"/>
      <c r="FQ19" s="205"/>
      <c r="FR19" s="205"/>
      <c r="FS19" s="205"/>
      <c r="FT19" s="205"/>
      <c r="FU19" s="205"/>
      <c r="FV19" s="205"/>
      <c r="FW19" s="205"/>
      <c r="FX19" s="205"/>
      <c r="FY19" s="205"/>
      <c r="FZ19" s="205"/>
      <c r="GA19" s="205"/>
      <c r="GB19" s="205"/>
      <c r="GC19" s="205"/>
      <c r="GD19" s="205"/>
      <c r="GE19" s="205"/>
      <c r="GF19" s="205"/>
      <c r="GG19" s="205"/>
      <c r="GH19" s="205"/>
      <c r="GI19" s="205"/>
      <c r="GJ19" s="205"/>
      <c r="GK19" s="205"/>
      <c r="GL19" s="205"/>
      <c r="GM19" s="205"/>
      <c r="GN19" s="205"/>
      <c r="GO19" s="205"/>
      <c r="GP19" s="205"/>
      <c r="GQ19" s="205"/>
      <c r="GR19" s="205"/>
      <c r="GS19" s="205"/>
      <c r="GT19" s="205"/>
      <c r="GU19" s="205"/>
      <c r="GV19" s="205"/>
      <c r="GW19" s="205"/>
      <c r="GX19" s="205"/>
      <c r="GY19" s="205"/>
      <c r="GZ19" s="205"/>
      <c r="HA19" s="205"/>
      <c r="HB19" s="205"/>
      <c r="HC19" s="205"/>
      <c r="HD19" s="205"/>
      <c r="HE19" s="205"/>
      <c r="HF19" s="205"/>
      <c r="HG19" s="205"/>
      <c r="HH19" s="205"/>
      <c r="HI19" s="205"/>
      <c r="HJ19" s="205"/>
      <c r="HK19" s="205"/>
    </row>
    <row r="20" spans="1:219" s="229" customFormat="1" x14ac:dyDescent="0.3">
      <c r="A20" s="205" t="s">
        <v>969</v>
      </c>
      <c r="B20" s="205" t="s">
        <v>895</v>
      </c>
      <c r="C20" s="205" t="s">
        <v>446</v>
      </c>
      <c r="D20" s="205" t="s">
        <v>681</v>
      </c>
      <c r="E20" s="205" t="s">
        <v>127</v>
      </c>
      <c r="F20" s="205" t="s">
        <v>726</v>
      </c>
      <c r="G20" s="205" t="s">
        <v>680</v>
      </c>
      <c r="H20" s="205" t="s">
        <v>22</v>
      </c>
      <c r="I20" s="205">
        <v>949.39</v>
      </c>
      <c r="J20" s="205">
        <v>36.229999999999997</v>
      </c>
      <c r="K20" s="205">
        <v>0.34</v>
      </c>
      <c r="L20" s="205">
        <v>985.62</v>
      </c>
      <c r="M20" s="205">
        <v>0.33</v>
      </c>
      <c r="N20" s="205">
        <v>0.8</v>
      </c>
      <c r="O20" s="205">
        <v>8.0000000000000002E-3</v>
      </c>
      <c r="P20" s="228">
        <f t="shared" si="0"/>
        <v>715.33124999999995</v>
      </c>
      <c r="Q20" s="225">
        <f t="shared" si="1"/>
        <v>1.3778511703494012</v>
      </c>
      <c r="R20" s="227">
        <f t="shared" si="2"/>
        <v>1377851.1703494012</v>
      </c>
      <c r="S20" s="225">
        <f t="shared" si="3"/>
        <v>7.0270409687819457</v>
      </c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205"/>
      <c r="BN20" s="205"/>
      <c r="BO20" s="205"/>
      <c r="BP20" s="205"/>
      <c r="BQ20" s="205"/>
      <c r="BR20" s="205"/>
      <c r="BS20" s="205"/>
      <c r="BT20" s="205"/>
      <c r="BU20" s="205"/>
      <c r="BV20" s="205"/>
      <c r="BW20" s="205"/>
      <c r="BX20" s="205"/>
      <c r="BY20" s="205"/>
      <c r="BZ20" s="205"/>
      <c r="CA20" s="205"/>
      <c r="CB20" s="205"/>
      <c r="CC20" s="205"/>
      <c r="CD20" s="205"/>
      <c r="CE20" s="205"/>
      <c r="CF20" s="205"/>
      <c r="CG20" s="205"/>
      <c r="CH20" s="205"/>
      <c r="CI20" s="205"/>
      <c r="CJ20" s="205"/>
      <c r="CK20" s="205"/>
      <c r="CL20" s="205"/>
      <c r="CM20" s="205"/>
      <c r="CN20" s="205"/>
      <c r="CO20" s="205"/>
      <c r="CP20" s="205"/>
      <c r="CQ20" s="205"/>
      <c r="CR20" s="205"/>
      <c r="CS20" s="205"/>
      <c r="CT20" s="205"/>
      <c r="CU20" s="205"/>
      <c r="CV20" s="205"/>
      <c r="CW20" s="205"/>
      <c r="CX20" s="205"/>
      <c r="CY20" s="205"/>
      <c r="CZ20" s="205"/>
      <c r="DA20" s="205"/>
      <c r="DB20" s="205"/>
      <c r="DC20" s="205"/>
      <c r="DD20" s="205"/>
      <c r="DE20" s="205"/>
      <c r="DF20" s="205"/>
      <c r="DG20" s="205"/>
      <c r="DH20" s="205"/>
      <c r="DI20" s="205"/>
      <c r="DJ20" s="205"/>
      <c r="DK20" s="205"/>
      <c r="DL20" s="205"/>
      <c r="DM20" s="205"/>
      <c r="DN20" s="205"/>
      <c r="DO20" s="205"/>
      <c r="DP20" s="205"/>
      <c r="DQ20" s="205"/>
      <c r="DR20" s="205"/>
      <c r="DS20" s="205"/>
      <c r="DT20" s="205"/>
      <c r="DU20" s="205"/>
      <c r="DV20" s="205"/>
      <c r="DW20" s="205"/>
      <c r="DX20" s="205"/>
      <c r="DY20" s="205"/>
      <c r="DZ20" s="205"/>
      <c r="EA20" s="205"/>
      <c r="EB20" s="205"/>
      <c r="EC20" s="205"/>
      <c r="ED20" s="205"/>
      <c r="EE20" s="205"/>
      <c r="EF20" s="205"/>
      <c r="EG20" s="205"/>
      <c r="EH20" s="205"/>
      <c r="EI20" s="205"/>
      <c r="EJ20" s="205"/>
      <c r="EK20" s="205"/>
      <c r="EL20" s="205"/>
      <c r="EM20" s="205"/>
      <c r="EN20" s="205"/>
      <c r="EO20" s="205"/>
      <c r="EP20" s="205"/>
      <c r="EQ20" s="205"/>
      <c r="ER20" s="205"/>
      <c r="ES20" s="205"/>
      <c r="ET20" s="205"/>
      <c r="EU20" s="205"/>
      <c r="EV20" s="205"/>
      <c r="EW20" s="205"/>
      <c r="EX20" s="205"/>
      <c r="EY20" s="205"/>
      <c r="EZ20" s="205"/>
      <c r="FA20" s="205"/>
      <c r="FB20" s="205"/>
      <c r="FC20" s="205"/>
      <c r="FD20" s="205"/>
      <c r="FE20" s="205"/>
      <c r="FF20" s="205"/>
      <c r="FG20" s="205"/>
      <c r="FH20" s="205"/>
      <c r="FI20" s="205"/>
      <c r="FJ20" s="205"/>
      <c r="FK20" s="205"/>
      <c r="FL20" s="205"/>
      <c r="FM20" s="205"/>
      <c r="FN20" s="205"/>
      <c r="FO20" s="205"/>
      <c r="FP20" s="205"/>
      <c r="FQ20" s="205"/>
      <c r="FR20" s="205"/>
      <c r="FS20" s="205"/>
      <c r="FT20" s="205"/>
      <c r="FU20" s="205"/>
      <c r="FV20" s="205"/>
      <c r="FW20" s="205"/>
      <c r="FX20" s="205"/>
      <c r="FY20" s="205"/>
      <c r="FZ20" s="205"/>
      <c r="GA20" s="205"/>
      <c r="GB20" s="205"/>
      <c r="GC20" s="205"/>
      <c r="GD20" s="205"/>
      <c r="GE20" s="205"/>
      <c r="GF20" s="205"/>
      <c r="GG20" s="205"/>
      <c r="GH20" s="205"/>
      <c r="GI20" s="205"/>
      <c r="GJ20" s="205"/>
      <c r="GK20" s="205"/>
      <c r="GL20" s="205"/>
      <c r="GM20" s="205"/>
      <c r="GN20" s="205"/>
      <c r="GO20" s="205"/>
      <c r="GP20" s="205"/>
      <c r="GQ20" s="205"/>
      <c r="GR20" s="205"/>
      <c r="GS20" s="205"/>
      <c r="GT20" s="205"/>
      <c r="GU20" s="205"/>
      <c r="GV20" s="205"/>
      <c r="GW20" s="205"/>
      <c r="GX20" s="205"/>
      <c r="GY20" s="205"/>
      <c r="GZ20" s="205"/>
      <c r="HA20" s="205"/>
      <c r="HB20" s="205"/>
      <c r="HC20" s="205"/>
      <c r="HD20" s="205"/>
      <c r="HE20" s="205"/>
      <c r="HF20" s="205"/>
      <c r="HG20" s="205"/>
      <c r="HH20" s="205"/>
      <c r="HI20" s="205"/>
      <c r="HJ20" s="205"/>
      <c r="HK20" s="205"/>
    </row>
    <row r="21" spans="1:219" s="224" customFormat="1" x14ac:dyDescent="0.3">
      <c r="A21" s="205" t="s">
        <v>970</v>
      </c>
      <c r="B21" s="205" t="s">
        <v>895</v>
      </c>
      <c r="C21" s="205" t="s">
        <v>473</v>
      </c>
      <c r="D21" s="205" t="s">
        <v>682</v>
      </c>
      <c r="E21" s="205" t="s">
        <v>127</v>
      </c>
      <c r="F21" s="205" t="s">
        <v>728</v>
      </c>
      <c r="G21" s="205" t="s">
        <v>680</v>
      </c>
      <c r="H21" s="205" t="s">
        <v>22</v>
      </c>
      <c r="I21" s="205">
        <v>659.77</v>
      </c>
      <c r="J21" s="205">
        <v>213.88</v>
      </c>
      <c r="K21" s="205">
        <v>0.19</v>
      </c>
      <c r="L21" s="205">
        <v>873.65</v>
      </c>
      <c r="M21" s="205">
        <v>0.19</v>
      </c>
      <c r="N21" s="205">
        <v>0.49</v>
      </c>
      <c r="O21" s="205">
        <v>4.8999999999999998E-3</v>
      </c>
      <c r="P21" s="228">
        <f t="shared" si="0"/>
        <v>715.33124999999995</v>
      </c>
      <c r="Q21" s="225">
        <f t="shared" si="1"/>
        <v>1.2213222894987463</v>
      </c>
      <c r="R21" s="227">
        <f t="shared" si="2"/>
        <v>1221322.2894987464</v>
      </c>
      <c r="S21" s="225">
        <f t="shared" si="3"/>
        <v>3.4807685250714271</v>
      </c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205"/>
      <c r="BN21" s="205"/>
      <c r="BO21" s="205"/>
      <c r="BP21" s="205"/>
      <c r="BQ21" s="205"/>
      <c r="BR21" s="205"/>
      <c r="BS21" s="205"/>
      <c r="BT21" s="205"/>
      <c r="BU21" s="205"/>
      <c r="BV21" s="205"/>
      <c r="BW21" s="205"/>
      <c r="BX21" s="205"/>
      <c r="BY21" s="205"/>
      <c r="BZ21" s="205"/>
      <c r="CA21" s="205"/>
      <c r="CB21" s="205"/>
      <c r="CC21" s="205"/>
      <c r="CD21" s="205"/>
      <c r="CE21" s="205"/>
      <c r="CF21" s="205"/>
      <c r="CG21" s="205"/>
      <c r="CH21" s="205"/>
      <c r="CI21" s="205"/>
      <c r="CJ21" s="205"/>
      <c r="CK21" s="205"/>
      <c r="CL21" s="205"/>
      <c r="CM21" s="205"/>
      <c r="CN21" s="205"/>
      <c r="CO21" s="205"/>
      <c r="CP21" s="205"/>
      <c r="CQ21" s="205"/>
      <c r="CR21" s="205"/>
      <c r="CS21" s="205"/>
      <c r="CT21" s="205"/>
      <c r="CU21" s="205"/>
      <c r="CV21" s="205"/>
      <c r="CW21" s="205"/>
      <c r="CX21" s="205"/>
      <c r="CY21" s="205"/>
      <c r="CZ21" s="205"/>
      <c r="DA21" s="205"/>
      <c r="DB21" s="205"/>
      <c r="DC21" s="205"/>
      <c r="DD21" s="205"/>
      <c r="DE21" s="205"/>
      <c r="DF21" s="205"/>
      <c r="DG21" s="205"/>
      <c r="DH21" s="205"/>
      <c r="DI21" s="205"/>
      <c r="DJ21" s="205"/>
      <c r="DK21" s="205"/>
      <c r="DL21" s="205"/>
      <c r="DM21" s="205"/>
      <c r="DN21" s="205"/>
      <c r="DO21" s="205"/>
      <c r="DP21" s="205"/>
      <c r="DQ21" s="205"/>
      <c r="DR21" s="205"/>
      <c r="DS21" s="205"/>
      <c r="DT21" s="205"/>
      <c r="DU21" s="205"/>
      <c r="DV21" s="205"/>
      <c r="DW21" s="205"/>
      <c r="DX21" s="205"/>
      <c r="DY21" s="205"/>
      <c r="DZ21" s="205"/>
      <c r="EA21" s="205"/>
      <c r="EB21" s="205"/>
      <c r="EC21" s="205"/>
      <c r="ED21" s="205"/>
      <c r="EE21" s="205"/>
      <c r="EF21" s="205"/>
      <c r="EG21" s="205"/>
      <c r="EH21" s="205"/>
      <c r="EI21" s="205"/>
      <c r="EJ21" s="205"/>
      <c r="EK21" s="205"/>
      <c r="EL21" s="205"/>
      <c r="EM21" s="205"/>
      <c r="EN21" s="205"/>
      <c r="EO21" s="205"/>
      <c r="EP21" s="205"/>
      <c r="EQ21" s="205"/>
      <c r="ER21" s="205"/>
      <c r="ES21" s="205"/>
      <c r="ET21" s="205"/>
      <c r="EU21" s="205"/>
      <c r="EV21" s="205"/>
      <c r="EW21" s="205"/>
      <c r="EX21" s="205"/>
      <c r="EY21" s="205"/>
      <c r="EZ21" s="205"/>
      <c r="FA21" s="205"/>
      <c r="FB21" s="205"/>
      <c r="FC21" s="205"/>
      <c r="FD21" s="205"/>
      <c r="FE21" s="205"/>
      <c r="FF21" s="205"/>
      <c r="FG21" s="205"/>
      <c r="FH21" s="205"/>
      <c r="FI21" s="205"/>
      <c r="FJ21" s="205"/>
      <c r="FK21" s="205"/>
      <c r="FL21" s="205"/>
      <c r="FM21" s="205"/>
      <c r="FN21" s="205"/>
      <c r="FO21" s="205"/>
      <c r="FP21" s="205"/>
      <c r="FQ21" s="205"/>
      <c r="FR21" s="205"/>
      <c r="FS21" s="205"/>
      <c r="FT21" s="205"/>
      <c r="FU21" s="205"/>
      <c r="FV21" s="205"/>
      <c r="FW21" s="205"/>
      <c r="FX21" s="205"/>
      <c r="FY21" s="205"/>
      <c r="FZ21" s="205"/>
      <c r="GA21" s="205"/>
      <c r="GB21" s="205"/>
      <c r="GC21" s="205"/>
      <c r="GD21" s="205"/>
      <c r="GE21" s="205"/>
      <c r="GF21" s="205"/>
      <c r="GG21" s="205"/>
      <c r="GH21" s="205"/>
      <c r="GI21" s="205"/>
      <c r="GJ21" s="205"/>
      <c r="GK21" s="205"/>
      <c r="GL21" s="205"/>
      <c r="GM21" s="205"/>
      <c r="GN21" s="205"/>
      <c r="GO21" s="205"/>
      <c r="GP21" s="205"/>
      <c r="GQ21" s="205"/>
      <c r="GR21" s="205"/>
      <c r="GS21" s="205"/>
      <c r="GT21" s="205"/>
      <c r="GU21" s="205"/>
      <c r="GV21" s="205"/>
      <c r="GW21" s="205"/>
      <c r="GX21" s="205"/>
      <c r="GY21" s="205"/>
      <c r="GZ21" s="205"/>
      <c r="HA21" s="205"/>
      <c r="HB21" s="205"/>
      <c r="HC21" s="205"/>
      <c r="HD21" s="205"/>
      <c r="HE21" s="205"/>
      <c r="HF21" s="205"/>
      <c r="HG21" s="205"/>
      <c r="HH21" s="205"/>
      <c r="HI21" s="205"/>
      <c r="HJ21" s="205"/>
      <c r="HK21" s="205"/>
    </row>
    <row r="22" spans="1:219" s="229" customFormat="1" x14ac:dyDescent="0.3">
      <c r="A22" s="229" t="s">
        <v>971</v>
      </c>
      <c r="B22" s="229" t="s">
        <v>895</v>
      </c>
      <c r="C22" s="229" t="s">
        <v>505</v>
      </c>
      <c r="D22" s="229" t="s">
        <v>683</v>
      </c>
      <c r="E22" s="229" t="s">
        <v>127</v>
      </c>
      <c r="F22" s="229" t="s">
        <v>730</v>
      </c>
      <c r="G22" s="229" t="s">
        <v>680</v>
      </c>
      <c r="H22" s="229" t="s">
        <v>22</v>
      </c>
      <c r="I22" s="229">
        <v>1056.93</v>
      </c>
      <c r="J22" s="229">
        <v>29.02</v>
      </c>
      <c r="K22" s="229">
        <v>0.14000000000000001</v>
      </c>
      <c r="L22" s="229">
        <v>1085.95</v>
      </c>
      <c r="M22" s="229">
        <v>0.14000000000000001</v>
      </c>
      <c r="N22" s="229">
        <v>0.49</v>
      </c>
      <c r="O22" s="229">
        <v>4.8999999999999998E-3</v>
      </c>
      <c r="P22" s="231">
        <f t="shared" si="0"/>
        <v>715.33124999999995</v>
      </c>
      <c r="Q22" s="230">
        <f t="shared" si="1"/>
        <v>1.5181078696058645</v>
      </c>
      <c r="R22" s="232">
        <f t="shared" si="2"/>
        <v>1518107.8696058646</v>
      </c>
      <c r="S22" s="230">
        <f t="shared" si="3"/>
        <v>3.1880265261723162</v>
      </c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205"/>
      <c r="BN22" s="205"/>
      <c r="BO22" s="205"/>
      <c r="BP22" s="205"/>
      <c r="BQ22" s="205"/>
      <c r="BR22" s="205"/>
      <c r="BS22" s="205"/>
      <c r="BT22" s="205"/>
      <c r="BU22" s="205"/>
      <c r="BV22" s="205"/>
      <c r="BW22" s="205"/>
      <c r="BX22" s="205"/>
      <c r="BY22" s="205"/>
      <c r="BZ22" s="205"/>
      <c r="CA22" s="205"/>
      <c r="CB22" s="205"/>
      <c r="CC22" s="205"/>
      <c r="CD22" s="205"/>
      <c r="CE22" s="205"/>
      <c r="CF22" s="205"/>
      <c r="CG22" s="205"/>
      <c r="CH22" s="205"/>
      <c r="CI22" s="205"/>
      <c r="CJ22" s="205"/>
      <c r="CK22" s="205"/>
      <c r="CL22" s="205"/>
      <c r="CM22" s="205"/>
      <c r="CN22" s="205"/>
      <c r="CO22" s="205"/>
      <c r="CP22" s="205"/>
      <c r="CQ22" s="205"/>
      <c r="CR22" s="205"/>
      <c r="CS22" s="205"/>
      <c r="CT22" s="205"/>
      <c r="CU22" s="205"/>
      <c r="CV22" s="205"/>
      <c r="CW22" s="205"/>
      <c r="CX22" s="205"/>
      <c r="CY22" s="205"/>
      <c r="CZ22" s="205"/>
      <c r="DA22" s="205"/>
      <c r="DB22" s="205"/>
      <c r="DC22" s="205"/>
      <c r="DD22" s="205"/>
      <c r="DE22" s="205"/>
      <c r="DF22" s="205"/>
      <c r="DG22" s="205"/>
      <c r="DH22" s="205"/>
      <c r="DI22" s="205"/>
      <c r="DJ22" s="205"/>
      <c r="DK22" s="205"/>
      <c r="DL22" s="205"/>
      <c r="DM22" s="205"/>
      <c r="DN22" s="205"/>
      <c r="DO22" s="205"/>
      <c r="DP22" s="205"/>
      <c r="DQ22" s="205"/>
      <c r="DR22" s="205"/>
      <c r="DS22" s="205"/>
      <c r="DT22" s="205"/>
      <c r="DU22" s="205"/>
      <c r="DV22" s="205"/>
      <c r="DW22" s="205"/>
      <c r="DX22" s="205"/>
      <c r="DY22" s="205"/>
      <c r="DZ22" s="205"/>
      <c r="EA22" s="205"/>
      <c r="EB22" s="205"/>
      <c r="EC22" s="205"/>
      <c r="ED22" s="205"/>
      <c r="EE22" s="205"/>
      <c r="EF22" s="205"/>
      <c r="EG22" s="205"/>
      <c r="EH22" s="205"/>
      <c r="EI22" s="205"/>
      <c r="EJ22" s="205"/>
      <c r="EK22" s="205"/>
      <c r="EL22" s="205"/>
      <c r="EM22" s="205"/>
      <c r="EN22" s="205"/>
      <c r="EO22" s="205"/>
      <c r="EP22" s="205"/>
      <c r="EQ22" s="205"/>
      <c r="ER22" s="205"/>
      <c r="ES22" s="205"/>
      <c r="ET22" s="205"/>
      <c r="EU22" s="205"/>
      <c r="EV22" s="205"/>
      <c r="EW22" s="205"/>
      <c r="EX22" s="205"/>
      <c r="EY22" s="205"/>
      <c r="EZ22" s="205"/>
      <c r="FA22" s="205"/>
      <c r="FB22" s="205"/>
      <c r="FC22" s="205"/>
      <c r="FD22" s="205"/>
      <c r="FE22" s="205"/>
      <c r="FF22" s="205"/>
      <c r="FG22" s="205"/>
      <c r="FH22" s="205"/>
      <c r="FI22" s="205"/>
      <c r="FJ22" s="205"/>
      <c r="FK22" s="205"/>
      <c r="FL22" s="205"/>
      <c r="FM22" s="205"/>
      <c r="FN22" s="205"/>
      <c r="FO22" s="205"/>
      <c r="FP22" s="205"/>
      <c r="FQ22" s="205"/>
      <c r="FR22" s="205"/>
      <c r="FS22" s="205"/>
      <c r="FT22" s="205"/>
      <c r="FU22" s="205"/>
      <c r="FV22" s="205"/>
      <c r="FW22" s="205"/>
      <c r="FX22" s="205"/>
      <c r="FY22" s="205"/>
      <c r="FZ22" s="205"/>
      <c r="GA22" s="205"/>
      <c r="GB22" s="205"/>
      <c r="GC22" s="205"/>
      <c r="GD22" s="205"/>
      <c r="GE22" s="205"/>
      <c r="GF22" s="205"/>
      <c r="GG22" s="205"/>
      <c r="GH22" s="205"/>
      <c r="GI22" s="205"/>
      <c r="GJ22" s="205"/>
      <c r="GK22" s="205"/>
      <c r="GL22" s="205"/>
      <c r="GM22" s="205"/>
      <c r="GN22" s="205"/>
      <c r="GO22" s="205"/>
      <c r="GP22" s="205"/>
      <c r="GQ22" s="205"/>
      <c r="GR22" s="205"/>
      <c r="GS22" s="205"/>
      <c r="GT22" s="205"/>
      <c r="GU22" s="205"/>
      <c r="GV22" s="205"/>
      <c r="GW22" s="205"/>
      <c r="GX22" s="205"/>
      <c r="GY22" s="205"/>
      <c r="GZ22" s="205"/>
      <c r="HA22" s="205"/>
      <c r="HB22" s="205"/>
      <c r="HC22" s="205"/>
      <c r="HD22" s="205"/>
      <c r="HE22" s="205"/>
      <c r="HF22" s="205"/>
      <c r="HG22" s="205"/>
      <c r="HH22" s="205"/>
      <c r="HI22" s="205"/>
      <c r="HJ22" s="205"/>
      <c r="HK22" s="205"/>
    </row>
    <row r="23" spans="1:219" s="224" customFormat="1" x14ac:dyDescent="0.3">
      <c r="A23" s="224" t="s">
        <v>972</v>
      </c>
      <c r="B23" s="224" t="s">
        <v>895</v>
      </c>
      <c r="C23" s="224" t="s">
        <v>973</v>
      </c>
      <c r="D23" s="224" t="s">
        <v>679</v>
      </c>
      <c r="E23" s="224" t="s">
        <v>128</v>
      </c>
      <c r="F23" s="224" t="s">
        <v>733</v>
      </c>
      <c r="G23" s="224" t="s">
        <v>680</v>
      </c>
      <c r="H23" s="224" t="s">
        <v>22</v>
      </c>
      <c r="I23" s="224">
        <v>885.6</v>
      </c>
      <c r="J23" s="224">
        <v>171.09</v>
      </c>
      <c r="K23" s="224">
        <v>0.15</v>
      </c>
      <c r="L23" s="224">
        <v>1056.69</v>
      </c>
      <c r="M23" s="224">
        <v>0.15</v>
      </c>
      <c r="N23" s="224">
        <v>0.49</v>
      </c>
      <c r="O23" s="224">
        <v>4.8999999999999998E-3</v>
      </c>
      <c r="P23" s="226">
        <f t="shared" si="0"/>
        <v>715.33124999999995</v>
      </c>
      <c r="Q23" s="234">
        <f t="shared" si="1"/>
        <v>1.4772037430211529</v>
      </c>
      <c r="R23" s="235">
        <f t="shared" si="2"/>
        <v>1477203.7430211529</v>
      </c>
      <c r="S23" s="234">
        <f t="shared" si="3"/>
        <v>3.3237084217975936</v>
      </c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205"/>
      <c r="BN23" s="205"/>
      <c r="BO23" s="205"/>
      <c r="BP23" s="205"/>
      <c r="BQ23" s="205"/>
      <c r="BR23" s="205"/>
      <c r="BS23" s="205"/>
      <c r="BT23" s="205"/>
      <c r="BU23" s="205"/>
      <c r="BV23" s="205"/>
      <c r="BW23" s="205"/>
      <c r="BX23" s="205"/>
      <c r="BY23" s="205"/>
      <c r="BZ23" s="205"/>
      <c r="CA23" s="205"/>
      <c r="CB23" s="205"/>
      <c r="CC23" s="205"/>
      <c r="CD23" s="205"/>
      <c r="CE23" s="205"/>
      <c r="CF23" s="205"/>
      <c r="CG23" s="205"/>
      <c r="CH23" s="205"/>
      <c r="CI23" s="205"/>
      <c r="CJ23" s="205"/>
      <c r="CK23" s="205"/>
      <c r="CL23" s="205"/>
      <c r="CM23" s="205"/>
      <c r="CN23" s="205"/>
      <c r="CO23" s="205"/>
      <c r="CP23" s="205"/>
      <c r="CQ23" s="205"/>
      <c r="CR23" s="205"/>
      <c r="CS23" s="205"/>
      <c r="CT23" s="205"/>
      <c r="CU23" s="205"/>
      <c r="CV23" s="205"/>
      <c r="CW23" s="205"/>
      <c r="CX23" s="205"/>
      <c r="CY23" s="205"/>
      <c r="CZ23" s="205"/>
      <c r="DA23" s="205"/>
      <c r="DB23" s="205"/>
      <c r="DC23" s="205"/>
      <c r="DD23" s="205"/>
      <c r="DE23" s="205"/>
      <c r="DF23" s="205"/>
      <c r="DG23" s="205"/>
      <c r="DH23" s="205"/>
      <c r="DI23" s="205"/>
      <c r="DJ23" s="205"/>
      <c r="DK23" s="205"/>
      <c r="DL23" s="205"/>
      <c r="DM23" s="205"/>
      <c r="DN23" s="205"/>
      <c r="DO23" s="205"/>
      <c r="DP23" s="205"/>
      <c r="DQ23" s="205"/>
      <c r="DR23" s="205"/>
      <c r="DS23" s="205"/>
      <c r="DT23" s="205"/>
      <c r="DU23" s="205"/>
      <c r="DV23" s="205"/>
      <c r="DW23" s="205"/>
      <c r="DX23" s="205"/>
      <c r="DY23" s="205"/>
      <c r="DZ23" s="205"/>
      <c r="EA23" s="205"/>
      <c r="EB23" s="205"/>
      <c r="EC23" s="205"/>
      <c r="ED23" s="205"/>
      <c r="EE23" s="205"/>
      <c r="EF23" s="205"/>
      <c r="EG23" s="205"/>
      <c r="EH23" s="205"/>
      <c r="EI23" s="205"/>
      <c r="EJ23" s="205"/>
      <c r="EK23" s="205"/>
      <c r="EL23" s="205"/>
      <c r="EM23" s="205"/>
      <c r="EN23" s="205"/>
      <c r="EO23" s="205"/>
      <c r="EP23" s="205"/>
      <c r="EQ23" s="205"/>
      <c r="ER23" s="205"/>
      <c r="ES23" s="205"/>
      <c r="ET23" s="205"/>
      <c r="EU23" s="205"/>
      <c r="EV23" s="205"/>
      <c r="EW23" s="205"/>
      <c r="EX23" s="205"/>
      <c r="EY23" s="205"/>
      <c r="EZ23" s="205"/>
      <c r="FA23" s="205"/>
      <c r="FB23" s="205"/>
      <c r="FC23" s="205"/>
      <c r="FD23" s="205"/>
      <c r="FE23" s="205"/>
      <c r="FF23" s="205"/>
      <c r="FG23" s="205"/>
      <c r="FH23" s="205"/>
      <c r="FI23" s="205"/>
      <c r="FJ23" s="205"/>
      <c r="FK23" s="205"/>
      <c r="FL23" s="205"/>
      <c r="FM23" s="205"/>
      <c r="FN23" s="205"/>
      <c r="FO23" s="205"/>
      <c r="FP23" s="205"/>
      <c r="FQ23" s="205"/>
      <c r="FR23" s="205"/>
      <c r="FS23" s="205"/>
      <c r="FT23" s="205"/>
      <c r="FU23" s="205"/>
      <c r="FV23" s="205"/>
      <c r="FW23" s="205"/>
      <c r="FX23" s="205"/>
      <c r="FY23" s="205"/>
      <c r="FZ23" s="205"/>
      <c r="GA23" s="205"/>
      <c r="GB23" s="205"/>
      <c r="GC23" s="205"/>
      <c r="GD23" s="205"/>
      <c r="GE23" s="205"/>
      <c r="GF23" s="205"/>
      <c r="GG23" s="205"/>
      <c r="GH23" s="205"/>
      <c r="GI23" s="205"/>
      <c r="GJ23" s="205"/>
      <c r="GK23" s="205"/>
      <c r="GL23" s="205"/>
      <c r="GM23" s="205"/>
      <c r="GN23" s="205"/>
      <c r="GO23" s="205"/>
      <c r="GP23" s="205"/>
      <c r="GQ23" s="205"/>
      <c r="GR23" s="205"/>
      <c r="GS23" s="205"/>
      <c r="GT23" s="205"/>
      <c r="GU23" s="205"/>
      <c r="GV23" s="205"/>
      <c r="GW23" s="205"/>
      <c r="GX23" s="205"/>
      <c r="GY23" s="205"/>
      <c r="GZ23" s="205"/>
      <c r="HA23" s="205"/>
      <c r="HB23" s="205"/>
      <c r="HC23" s="205"/>
      <c r="HD23" s="205"/>
      <c r="HE23" s="205"/>
      <c r="HF23" s="205"/>
      <c r="HG23" s="205"/>
      <c r="HH23" s="205"/>
      <c r="HI23" s="205"/>
      <c r="HJ23" s="205"/>
      <c r="HK23" s="205"/>
    </row>
    <row r="24" spans="1:219" s="205" customFormat="1" x14ac:dyDescent="0.3">
      <c r="A24" s="205" t="s">
        <v>974</v>
      </c>
      <c r="B24" s="205" t="s">
        <v>895</v>
      </c>
      <c r="C24" s="205" t="s">
        <v>975</v>
      </c>
      <c r="D24" s="205" t="s">
        <v>681</v>
      </c>
      <c r="E24" s="205" t="s">
        <v>128</v>
      </c>
      <c r="F24" s="205" t="s">
        <v>736</v>
      </c>
      <c r="G24" s="205" t="s">
        <v>680</v>
      </c>
      <c r="H24" s="205" t="s">
        <v>22</v>
      </c>
      <c r="I24" s="205">
        <v>669.73</v>
      </c>
      <c r="J24" s="205">
        <v>336.66</v>
      </c>
      <c r="K24" s="205">
        <v>0.33</v>
      </c>
      <c r="L24" s="205">
        <v>1006.39</v>
      </c>
      <c r="M24" s="205">
        <v>0.33</v>
      </c>
      <c r="N24" s="205">
        <v>0.8</v>
      </c>
      <c r="O24" s="205">
        <v>8.0000000000000002E-3</v>
      </c>
      <c r="P24" s="228">
        <f t="shared" si="0"/>
        <v>715.33124999999995</v>
      </c>
      <c r="Q24" s="225">
        <f t="shared" si="1"/>
        <v>1.4068866696373183</v>
      </c>
      <c r="R24" s="227">
        <f t="shared" si="2"/>
        <v>1406886.6696373182</v>
      </c>
      <c r="S24" s="225">
        <f t="shared" si="3"/>
        <v>6.964089014704725</v>
      </c>
    </row>
    <row r="25" spans="1:219" s="205" customFormat="1" x14ac:dyDescent="0.3">
      <c r="A25" s="205" t="s">
        <v>976</v>
      </c>
      <c r="B25" s="205" t="s">
        <v>895</v>
      </c>
      <c r="C25" s="205" t="s">
        <v>480</v>
      </c>
      <c r="D25" s="205" t="s">
        <v>682</v>
      </c>
      <c r="E25" s="205" t="s">
        <v>128</v>
      </c>
      <c r="F25" s="205" t="s">
        <v>738</v>
      </c>
      <c r="G25" s="205" t="s">
        <v>680</v>
      </c>
      <c r="H25" s="205" t="s">
        <v>22</v>
      </c>
      <c r="I25" s="205">
        <v>881.15</v>
      </c>
      <c r="J25" s="205">
        <v>94.11</v>
      </c>
      <c r="K25" s="205">
        <v>0.16</v>
      </c>
      <c r="L25" s="205">
        <v>975.26</v>
      </c>
      <c r="M25" s="205">
        <v>0.16</v>
      </c>
      <c r="N25" s="205">
        <v>0.49</v>
      </c>
      <c r="O25" s="205">
        <v>4.8999999999999998E-3</v>
      </c>
      <c r="P25" s="228">
        <f t="shared" si="0"/>
        <v>715.33124999999995</v>
      </c>
      <c r="Q25" s="225">
        <f t="shared" si="1"/>
        <v>1.3633683695490726</v>
      </c>
      <c r="R25" s="227">
        <f t="shared" si="2"/>
        <v>1363368.3695490726</v>
      </c>
      <c r="S25" s="225">
        <f t="shared" si="3"/>
        <v>3.2720840869177743</v>
      </c>
    </row>
    <row r="26" spans="1:219" s="229" customFormat="1" x14ac:dyDescent="0.3">
      <c r="A26" s="229" t="s">
        <v>977</v>
      </c>
      <c r="B26" s="229" t="s">
        <v>895</v>
      </c>
      <c r="C26" s="229" t="s">
        <v>512</v>
      </c>
      <c r="D26" s="229" t="s">
        <v>683</v>
      </c>
      <c r="E26" s="229" t="s">
        <v>128</v>
      </c>
      <c r="F26" s="229" t="s">
        <v>740</v>
      </c>
      <c r="G26" s="229" t="s">
        <v>680</v>
      </c>
      <c r="H26" s="229" t="s">
        <v>22</v>
      </c>
      <c r="I26" s="229">
        <v>1048.6500000000001</v>
      </c>
      <c r="J26" s="229">
        <v>2.17</v>
      </c>
      <c r="K26" s="229">
        <v>0.11</v>
      </c>
      <c r="L26" s="229">
        <v>1050.82</v>
      </c>
      <c r="M26" s="229">
        <v>0.11</v>
      </c>
      <c r="N26" s="229">
        <v>0.49</v>
      </c>
      <c r="O26" s="229">
        <v>4.8999999999999998E-3</v>
      </c>
      <c r="P26" s="231">
        <f t="shared" si="0"/>
        <v>715.33124999999995</v>
      </c>
      <c r="Q26" s="230">
        <f t="shared" si="1"/>
        <v>1.4689977545367967</v>
      </c>
      <c r="R26" s="232">
        <f t="shared" si="2"/>
        <v>1468997.7545367966</v>
      </c>
      <c r="S26" s="230">
        <f t="shared" si="3"/>
        <v>2.4238462949857147</v>
      </c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205"/>
      <c r="BN26" s="205"/>
      <c r="BO26" s="205"/>
      <c r="BP26" s="205"/>
      <c r="BQ26" s="205"/>
      <c r="BR26" s="205"/>
      <c r="BS26" s="205"/>
      <c r="BT26" s="205"/>
      <c r="BU26" s="205"/>
      <c r="BV26" s="205"/>
      <c r="BW26" s="205"/>
      <c r="BX26" s="205"/>
      <c r="BY26" s="205"/>
      <c r="BZ26" s="205"/>
      <c r="CA26" s="205"/>
      <c r="CB26" s="205"/>
      <c r="CC26" s="205"/>
      <c r="CD26" s="205"/>
      <c r="CE26" s="205"/>
      <c r="CF26" s="205"/>
      <c r="CG26" s="205"/>
      <c r="CH26" s="205"/>
      <c r="CI26" s="205"/>
      <c r="CJ26" s="205"/>
      <c r="CK26" s="205"/>
      <c r="CL26" s="205"/>
      <c r="CM26" s="205"/>
      <c r="CN26" s="205"/>
      <c r="CO26" s="205"/>
      <c r="CP26" s="205"/>
      <c r="CQ26" s="205"/>
      <c r="CR26" s="205"/>
      <c r="CS26" s="205"/>
      <c r="CT26" s="205"/>
      <c r="CU26" s="205"/>
      <c r="CV26" s="205"/>
      <c r="CW26" s="205"/>
      <c r="CX26" s="205"/>
      <c r="CY26" s="205"/>
      <c r="CZ26" s="205"/>
      <c r="DA26" s="205"/>
      <c r="DB26" s="205"/>
      <c r="DC26" s="205"/>
      <c r="DD26" s="205"/>
      <c r="DE26" s="205"/>
      <c r="DF26" s="205"/>
      <c r="DG26" s="205"/>
      <c r="DH26" s="205"/>
      <c r="DI26" s="205"/>
      <c r="DJ26" s="205"/>
      <c r="DK26" s="205"/>
      <c r="DL26" s="205"/>
      <c r="DM26" s="205"/>
      <c r="DN26" s="205"/>
      <c r="DO26" s="205"/>
      <c r="DP26" s="205"/>
      <c r="DQ26" s="205"/>
      <c r="DR26" s="205"/>
      <c r="DS26" s="205"/>
      <c r="DT26" s="205"/>
      <c r="DU26" s="205"/>
      <c r="DV26" s="205"/>
      <c r="DW26" s="205"/>
      <c r="DX26" s="205"/>
      <c r="DY26" s="205"/>
      <c r="DZ26" s="205"/>
      <c r="EA26" s="205"/>
      <c r="EB26" s="205"/>
      <c r="EC26" s="205"/>
      <c r="ED26" s="205"/>
      <c r="EE26" s="205"/>
      <c r="EF26" s="205"/>
      <c r="EG26" s="205"/>
      <c r="EH26" s="205"/>
      <c r="EI26" s="205"/>
      <c r="EJ26" s="205"/>
      <c r="EK26" s="205"/>
      <c r="EL26" s="205"/>
      <c r="EM26" s="205"/>
      <c r="EN26" s="205"/>
      <c r="EO26" s="205"/>
      <c r="EP26" s="205"/>
      <c r="EQ26" s="205"/>
      <c r="ER26" s="205"/>
      <c r="ES26" s="205"/>
      <c r="ET26" s="205"/>
      <c r="EU26" s="205"/>
      <c r="EV26" s="205"/>
      <c r="EW26" s="205"/>
      <c r="EX26" s="205"/>
      <c r="EY26" s="205"/>
      <c r="EZ26" s="205"/>
      <c r="FA26" s="205"/>
      <c r="FB26" s="205"/>
      <c r="FC26" s="205"/>
      <c r="FD26" s="205"/>
      <c r="FE26" s="205"/>
      <c r="FF26" s="205"/>
      <c r="FG26" s="205"/>
      <c r="FH26" s="205"/>
      <c r="FI26" s="205"/>
      <c r="FJ26" s="205"/>
      <c r="FK26" s="205"/>
      <c r="FL26" s="205"/>
      <c r="FM26" s="205"/>
      <c r="FN26" s="205"/>
      <c r="FO26" s="205"/>
      <c r="FP26" s="205"/>
      <c r="FQ26" s="205"/>
      <c r="FR26" s="205"/>
      <c r="FS26" s="205"/>
      <c r="FT26" s="205"/>
      <c r="FU26" s="205"/>
      <c r="FV26" s="205"/>
      <c r="FW26" s="205"/>
      <c r="FX26" s="205"/>
      <c r="FY26" s="205"/>
      <c r="FZ26" s="205"/>
      <c r="GA26" s="205"/>
      <c r="GB26" s="205"/>
      <c r="GC26" s="205"/>
      <c r="GD26" s="205"/>
      <c r="GE26" s="205"/>
      <c r="GF26" s="205"/>
      <c r="GG26" s="205"/>
      <c r="GH26" s="205"/>
      <c r="GI26" s="205"/>
      <c r="GJ26" s="205"/>
      <c r="GK26" s="205"/>
      <c r="GL26" s="205"/>
      <c r="GM26" s="205"/>
      <c r="GN26" s="205"/>
      <c r="GO26" s="205"/>
      <c r="GP26" s="205"/>
      <c r="GQ26" s="205"/>
      <c r="GR26" s="205"/>
      <c r="GS26" s="205"/>
      <c r="GT26" s="205"/>
      <c r="GU26" s="205"/>
      <c r="GV26" s="205"/>
      <c r="GW26" s="205"/>
      <c r="GX26" s="205"/>
      <c r="GY26" s="205"/>
      <c r="GZ26" s="205"/>
      <c r="HA26" s="205"/>
      <c r="HB26" s="205"/>
      <c r="HC26" s="205"/>
      <c r="HD26" s="205"/>
      <c r="HE26" s="205"/>
      <c r="HF26" s="205"/>
      <c r="HG26" s="205"/>
      <c r="HH26" s="205"/>
      <c r="HI26" s="205"/>
      <c r="HJ26" s="205"/>
      <c r="HK26" s="205"/>
    </row>
    <row r="28" spans="1:219" ht="15" thickBot="1" x14ac:dyDescent="0.35">
      <c r="A28" s="465" t="s">
        <v>741</v>
      </c>
      <c r="B28" s="465"/>
      <c r="C28" s="465"/>
      <c r="D28" s="465"/>
    </row>
    <row r="29" spans="1:219" x14ac:dyDescent="0.3">
      <c r="A29" s="465" t="s">
        <v>742</v>
      </c>
      <c r="B29" s="465"/>
      <c r="C29" s="465"/>
      <c r="D29" s="465"/>
      <c r="G29" s="466" t="s">
        <v>359</v>
      </c>
      <c r="H29" s="203" t="s">
        <v>121</v>
      </c>
      <c r="I29" s="234">
        <f>STDEV(I3:I10)/SQRT(8)</f>
        <v>29.973622376897598</v>
      </c>
      <c r="J29" s="234">
        <f t="shared" ref="J29:S29" si="4">STDEV(J3:J10)/SQRT(8)</f>
        <v>30.255208727323762</v>
      </c>
      <c r="K29" s="234">
        <f t="shared" si="4"/>
        <v>4.2594432902501686E-2</v>
      </c>
      <c r="L29" s="234">
        <f t="shared" si="4"/>
        <v>31.804655400332962</v>
      </c>
      <c r="M29" s="234">
        <f t="shared" si="4"/>
        <v>4.1530432043433964E-2</v>
      </c>
      <c r="N29" s="234">
        <f t="shared" si="4"/>
        <v>0.20802644062714712</v>
      </c>
      <c r="O29" s="234">
        <f t="shared" si="4"/>
        <v>2.0802644062714714E-3</v>
      </c>
      <c r="P29" s="234">
        <f t="shared" si="4"/>
        <v>4.2969585707536134E-14</v>
      </c>
      <c r="Q29" s="234">
        <f t="shared" si="4"/>
        <v>4.4461437131864387E-2</v>
      </c>
      <c r="R29" s="234">
        <f t="shared" si="4"/>
        <v>44461.43713186439</v>
      </c>
      <c r="S29" s="234">
        <f t="shared" si="4"/>
        <v>0.89442679825813753</v>
      </c>
    </row>
    <row r="30" spans="1:219" x14ac:dyDescent="0.3">
      <c r="A30" s="465" t="s">
        <v>743</v>
      </c>
      <c r="B30" s="465"/>
      <c r="C30" s="465"/>
      <c r="D30" s="465"/>
      <c r="G30" s="467"/>
      <c r="H30" s="203" t="s">
        <v>125</v>
      </c>
      <c r="I30" s="234">
        <f t="shared" ref="I30:R30" si="5">STDEV(I11:I14)/SQRT(4)</f>
        <v>87.149709360769705</v>
      </c>
      <c r="J30" s="234">
        <f t="shared" si="5"/>
        <v>61.556508591699711</v>
      </c>
      <c r="K30" s="234">
        <f>STDEV(K11:K14)/SQRT(4)</f>
        <v>3.6142080737002459E-2</v>
      </c>
      <c r="L30" s="234">
        <f t="shared" si="5"/>
        <v>36.55583252596864</v>
      </c>
      <c r="M30" s="234">
        <f t="shared" si="5"/>
        <v>3.6142080737002459E-2</v>
      </c>
      <c r="N30" s="234">
        <f t="shared" si="5"/>
        <v>0.17031832941093947</v>
      </c>
      <c r="O30" s="234">
        <f>STDEV(O11:O14)/SQRT(4)</f>
        <v>1.7031832941093946E-3</v>
      </c>
      <c r="P30" s="234">
        <f t="shared" si="5"/>
        <v>0</v>
      </c>
      <c r="Q30" s="234">
        <f t="shared" si="5"/>
        <v>5.1103362988781258E-2</v>
      </c>
      <c r="R30" s="234">
        <f t="shared" si="5"/>
        <v>51103.362988781286</v>
      </c>
      <c r="S30" s="234">
        <f>STDEV(S11:S14)/SQRT(4)</f>
        <v>0.53547198717585953</v>
      </c>
    </row>
    <row r="31" spans="1:219" x14ac:dyDescent="0.3">
      <c r="G31" s="467"/>
      <c r="H31" s="203" t="s">
        <v>126</v>
      </c>
      <c r="I31" s="234">
        <f t="shared" ref="I31:S31" si="6">STDEV(I15:I18)/SQRT(4)</f>
        <v>87.865382024625362</v>
      </c>
      <c r="J31" s="234">
        <f t="shared" si="6"/>
        <v>69.360014582731054</v>
      </c>
      <c r="K31" s="234">
        <f t="shared" si="6"/>
        <v>1.7500000000000095E-2</v>
      </c>
      <c r="L31" s="234">
        <f t="shared" si="6"/>
        <v>38.39999053276793</v>
      </c>
      <c r="M31" s="234">
        <f t="shared" si="6"/>
        <v>1.7500000000000095E-2</v>
      </c>
      <c r="N31" s="234">
        <f t="shared" si="6"/>
        <v>7.6702889993358878E-2</v>
      </c>
      <c r="O31" s="234">
        <f t="shared" si="6"/>
        <v>7.6702889993359011E-4</v>
      </c>
      <c r="P31" s="234">
        <f t="shared" si="6"/>
        <v>0</v>
      </c>
      <c r="Q31" s="234">
        <f t="shared" si="6"/>
        <v>5.3681410581136978E-2</v>
      </c>
      <c r="R31" s="234">
        <f>STDEV(R15:R18)/SQRT(4)</f>
        <v>53681.410581136981</v>
      </c>
      <c r="S31" s="234">
        <f t="shared" si="6"/>
        <v>0.41074024821446231</v>
      </c>
    </row>
    <row r="32" spans="1:219" x14ac:dyDescent="0.3">
      <c r="E32" s="250"/>
      <c r="G32" s="467"/>
      <c r="H32" s="203" t="s">
        <v>127</v>
      </c>
      <c r="I32" s="234">
        <f t="shared" ref="I32:R32" si="7">STDEV(I19:I22)/SQRT(4)</f>
        <v>88.643029560047054</v>
      </c>
      <c r="J32" s="234">
        <f t="shared" si="7"/>
        <v>52.978093330325372</v>
      </c>
      <c r="K32" s="234">
        <f t="shared" si="7"/>
        <v>4.6278144589716123E-2</v>
      </c>
      <c r="L32" s="234">
        <f t="shared" si="7"/>
        <v>43.433660237961384</v>
      </c>
      <c r="M32" s="234">
        <f t="shared" si="7"/>
        <v>4.385107372307627E-2</v>
      </c>
      <c r="N32" s="234">
        <f t="shared" si="7"/>
        <v>7.7500000000000055E-2</v>
      </c>
      <c r="O32" s="234">
        <f t="shared" si="7"/>
        <v>7.7499999999999997E-4</v>
      </c>
      <c r="P32" s="234">
        <f t="shared" si="7"/>
        <v>0</v>
      </c>
      <c r="Q32" s="234">
        <f t="shared" si="7"/>
        <v>6.071824799763937E-2</v>
      </c>
      <c r="R32" s="234">
        <f t="shared" si="7"/>
        <v>60718.247997639388</v>
      </c>
      <c r="S32" s="234">
        <f>STDEV(S19:S22)/SQRT(4)</f>
        <v>0.9442415344905748</v>
      </c>
    </row>
    <row r="33" spans="7:19" ht="15" thickBot="1" x14ac:dyDescent="0.35">
      <c r="G33" s="468"/>
      <c r="H33" s="203" t="s">
        <v>128</v>
      </c>
      <c r="I33" s="238">
        <f t="shared" ref="I33:R33" si="8">STDEV(I23:I26)/SQRT(4)</f>
        <v>77.666487128726629</v>
      </c>
      <c r="J33" s="238">
        <f t="shared" si="8"/>
        <v>70.863768642727464</v>
      </c>
      <c r="K33" s="238">
        <f t="shared" si="8"/>
        <v>4.8712592485584967E-2</v>
      </c>
      <c r="L33" s="238">
        <f t="shared" si="8"/>
        <v>19.282876255026551</v>
      </c>
      <c r="M33" s="238">
        <f t="shared" si="8"/>
        <v>4.8712592485584967E-2</v>
      </c>
      <c r="N33" s="238">
        <f t="shared" si="8"/>
        <v>7.7500000000000055E-2</v>
      </c>
      <c r="O33" s="238">
        <f t="shared" si="8"/>
        <v>7.7499999999999997E-4</v>
      </c>
      <c r="P33" s="238">
        <f t="shared" si="8"/>
        <v>0</v>
      </c>
      <c r="Q33" s="238">
        <f t="shared" si="8"/>
        <v>2.6956569079047709E-2</v>
      </c>
      <c r="R33" s="238">
        <f t="shared" si="8"/>
        <v>26956.569079047709</v>
      </c>
      <c r="S33" s="238">
        <f>STDEV(S23:S26)/SQRT(4)</f>
        <v>1.0106619063851114</v>
      </c>
    </row>
  </sheetData>
  <mergeCells count="4">
    <mergeCell ref="A28:D28"/>
    <mergeCell ref="A29:D29"/>
    <mergeCell ref="G29:G33"/>
    <mergeCell ref="A30:D30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13FBE-3C74-4B4F-8432-F6690B83402F}">
  <dimension ref="A1:AT81"/>
  <sheetViews>
    <sheetView zoomScaleNormal="100" workbookViewId="0">
      <selection activeCell="C11" sqref="C11"/>
    </sheetView>
  </sheetViews>
  <sheetFormatPr defaultColWidth="9.109375" defaultRowHeight="14.4" x14ac:dyDescent="0.3"/>
  <cols>
    <col min="1" max="1" width="19.109375" style="99" bestFit="1" customWidth="1"/>
    <col min="2" max="2" width="13.88671875" style="99" bestFit="1" customWidth="1"/>
    <col min="3" max="3" width="19.109375" style="99" bestFit="1" customWidth="1"/>
    <col min="4" max="4" width="14.88671875" style="99" bestFit="1" customWidth="1"/>
    <col min="5" max="5" width="29.33203125" style="99" bestFit="1" customWidth="1"/>
    <col min="6" max="6" width="14.88671875" style="99" bestFit="1" customWidth="1"/>
    <col min="7" max="7" width="23.33203125" style="99" bestFit="1" customWidth="1"/>
    <col min="8" max="8" width="6.44140625" style="99" bestFit="1" customWidth="1"/>
    <col min="9" max="9" width="18" style="99" bestFit="1" customWidth="1"/>
    <col min="10" max="10" width="6.88671875" style="99" bestFit="1" customWidth="1"/>
    <col min="11" max="11" width="6.6640625" style="99" bestFit="1" customWidth="1"/>
    <col min="12" max="12" width="7.88671875" style="99" bestFit="1" customWidth="1"/>
    <col min="13" max="13" width="20" style="99" bestFit="1" customWidth="1"/>
    <col min="14" max="14" width="15.6640625" style="99" bestFit="1" customWidth="1"/>
    <col min="15" max="15" width="18.88671875" style="99" bestFit="1" customWidth="1"/>
    <col min="16" max="16" width="17.5546875" style="99" bestFit="1" customWidth="1"/>
    <col min="17" max="17" width="6.5546875" style="99" bestFit="1" customWidth="1"/>
    <col min="18" max="18" width="14.5546875" style="99" bestFit="1" customWidth="1"/>
    <col min="19" max="19" width="12.109375" style="99" bestFit="1" customWidth="1"/>
    <col min="20" max="20" width="15.44140625" style="99" bestFit="1" customWidth="1"/>
    <col min="21" max="21" width="14.33203125" style="99" bestFit="1" customWidth="1"/>
    <col min="22" max="22" width="12.5546875" style="99" bestFit="1" customWidth="1"/>
    <col min="23" max="23" width="9.6640625" style="99" bestFit="1" customWidth="1"/>
    <col min="24" max="24" width="16.44140625" style="99" bestFit="1" customWidth="1"/>
    <col min="25" max="25" width="9.6640625" style="99" bestFit="1" customWidth="1"/>
    <col min="26" max="26" width="14.88671875" style="99" bestFit="1" customWidth="1"/>
    <col min="27" max="27" width="11.88671875" style="99" bestFit="1" customWidth="1"/>
    <col min="28" max="28" width="15.33203125" style="99" bestFit="1" customWidth="1"/>
    <col min="29" max="29" width="14.109375" style="99" bestFit="1" customWidth="1"/>
    <col min="30" max="30" width="11.5546875" style="99" bestFit="1" customWidth="1"/>
    <col min="31" max="31" width="16.33203125" style="99" bestFit="1" customWidth="1"/>
    <col min="32" max="32" width="15.33203125" style="99" bestFit="1" customWidth="1"/>
    <col min="33" max="33" width="5" style="99" bestFit="1" customWidth="1"/>
    <col min="34" max="34" width="13.88671875" style="99" bestFit="1" customWidth="1"/>
    <col min="35" max="35" width="16.44140625" style="99" bestFit="1" customWidth="1"/>
    <col min="36" max="36" width="24.5546875" style="99" bestFit="1" customWidth="1"/>
    <col min="37" max="37" width="14.44140625" style="99" bestFit="1" customWidth="1"/>
    <col min="38" max="38" width="41.88671875" style="99" bestFit="1" customWidth="1"/>
    <col min="39" max="39" width="22.5546875" style="99" bestFit="1" customWidth="1"/>
    <col min="40" max="40" width="31" style="99" bestFit="1" customWidth="1"/>
    <col min="41" max="41" width="18.88671875" style="99" bestFit="1" customWidth="1"/>
    <col min="42" max="42" width="25.109375" style="99" bestFit="1" customWidth="1"/>
    <col min="43" max="43" width="17" style="244" customWidth="1"/>
    <col min="44" max="44" width="14.88671875" style="99" customWidth="1"/>
    <col min="45" max="45" width="17.109375" style="99" customWidth="1"/>
    <col min="46" max="46" width="16.109375" style="99" customWidth="1"/>
    <col min="47" max="16384" width="9.109375" style="99"/>
  </cols>
  <sheetData>
    <row r="1" spans="1:46" s="218" customFormat="1" ht="43.2" x14ac:dyDescent="0.3">
      <c r="A1" s="221" t="s">
        <v>778</v>
      </c>
      <c r="B1" s="218" t="s">
        <v>307</v>
      </c>
      <c r="C1" s="218" t="s">
        <v>308</v>
      </c>
      <c r="D1" s="218" t="s">
        <v>658</v>
      </c>
      <c r="E1" s="218" t="s">
        <v>62</v>
      </c>
      <c r="F1" s="218" t="s">
        <v>660</v>
      </c>
      <c r="G1" s="218" t="s">
        <v>661</v>
      </c>
      <c r="H1" s="218" t="s">
        <v>9</v>
      </c>
      <c r="I1" s="218" t="s">
        <v>779</v>
      </c>
      <c r="J1" s="218" t="s">
        <v>261</v>
      </c>
      <c r="K1" s="218" t="s">
        <v>224</v>
      </c>
      <c r="L1" s="218" t="s">
        <v>263</v>
      </c>
      <c r="M1" s="218" t="s">
        <v>313</v>
      </c>
      <c r="N1" s="218" t="s">
        <v>314</v>
      </c>
      <c r="O1" s="218" t="s">
        <v>315</v>
      </c>
      <c r="P1" s="218" t="s">
        <v>316</v>
      </c>
      <c r="Q1" s="218" t="s">
        <v>317</v>
      </c>
      <c r="R1" s="218" t="s">
        <v>318</v>
      </c>
      <c r="S1" s="218" t="s">
        <v>319</v>
      </c>
      <c r="T1" s="218" t="s">
        <v>271</v>
      </c>
      <c r="U1" s="218" t="s">
        <v>272</v>
      </c>
      <c r="V1" s="218" t="s">
        <v>320</v>
      </c>
      <c r="W1" s="218" t="s">
        <v>321</v>
      </c>
      <c r="X1" s="218" t="s">
        <v>322</v>
      </c>
      <c r="Y1" s="218" t="s">
        <v>323</v>
      </c>
      <c r="Z1" s="218" t="s">
        <v>324</v>
      </c>
      <c r="AA1" s="218" t="s">
        <v>325</v>
      </c>
      <c r="AB1" s="218" t="s">
        <v>326</v>
      </c>
      <c r="AC1" s="218" t="s">
        <v>327</v>
      </c>
      <c r="AD1" s="218" t="s">
        <v>328</v>
      </c>
      <c r="AE1" s="218" t="s">
        <v>329</v>
      </c>
      <c r="AF1" s="218" t="s">
        <v>330</v>
      </c>
      <c r="AG1" s="218" t="s">
        <v>283</v>
      </c>
      <c r="AH1" s="218" t="s">
        <v>663</v>
      </c>
      <c r="AI1" s="218" t="s">
        <v>664</v>
      </c>
      <c r="AJ1" s="218" t="s">
        <v>665</v>
      </c>
      <c r="AK1" s="218" t="s">
        <v>666</v>
      </c>
      <c r="AL1" s="218" t="s">
        <v>10</v>
      </c>
      <c r="AM1" s="218" t="s">
        <v>667</v>
      </c>
      <c r="AN1" s="218" t="s">
        <v>11</v>
      </c>
      <c r="AO1" s="218" t="s">
        <v>12</v>
      </c>
      <c r="AP1" s="218" t="s">
        <v>668</v>
      </c>
      <c r="AQ1" s="219" t="s">
        <v>669</v>
      </c>
      <c r="AR1" s="220" t="s">
        <v>670</v>
      </c>
      <c r="AS1" s="220" t="s">
        <v>671</v>
      </c>
      <c r="AT1" s="220" t="s">
        <v>672</v>
      </c>
    </row>
    <row r="2" spans="1:46" s="216" customFormat="1" x14ac:dyDescent="0.3">
      <c r="I2" s="216" t="s">
        <v>13</v>
      </c>
      <c r="K2" s="216" t="s">
        <v>13</v>
      </c>
      <c r="M2" s="216" t="s">
        <v>331</v>
      </c>
      <c r="N2" s="216" t="s">
        <v>331</v>
      </c>
      <c r="O2" s="216" t="s">
        <v>331</v>
      </c>
      <c r="P2" s="216" t="s">
        <v>331</v>
      </c>
      <c r="Q2" s="216" t="s">
        <v>331</v>
      </c>
      <c r="R2" s="216" t="s">
        <v>13</v>
      </c>
      <c r="S2" s="216" t="s">
        <v>332</v>
      </c>
      <c r="V2" s="216" t="s">
        <v>331</v>
      </c>
      <c r="W2" s="216" t="s">
        <v>331</v>
      </c>
      <c r="X2" s="216" t="s">
        <v>331</v>
      </c>
      <c r="Y2" s="216" t="s">
        <v>331</v>
      </c>
      <c r="Z2" s="216" t="s">
        <v>333</v>
      </c>
      <c r="AA2" s="216" t="s">
        <v>333</v>
      </c>
      <c r="AB2" s="216" t="s">
        <v>333</v>
      </c>
      <c r="AC2" s="216" t="s">
        <v>333</v>
      </c>
      <c r="AD2" s="216" t="s">
        <v>333</v>
      </c>
      <c r="AE2" s="216" t="s">
        <v>331</v>
      </c>
      <c r="AF2" s="216" t="s">
        <v>331</v>
      </c>
      <c r="AH2" s="216" t="s">
        <v>13</v>
      </c>
      <c r="AI2" s="216" t="s">
        <v>331</v>
      </c>
      <c r="AJ2" s="216" t="s">
        <v>673</v>
      </c>
      <c r="AK2" s="216" t="s">
        <v>673</v>
      </c>
      <c r="AL2" s="216" t="s">
        <v>13</v>
      </c>
      <c r="AM2" s="216" t="s">
        <v>673</v>
      </c>
      <c r="AN2" s="216" t="s">
        <v>13</v>
      </c>
      <c r="AO2" s="216" t="s">
        <v>13</v>
      </c>
      <c r="AQ2" s="239" t="s">
        <v>674</v>
      </c>
      <c r="AR2" s="207" t="s">
        <v>675</v>
      </c>
      <c r="AS2" s="207" t="s">
        <v>676</v>
      </c>
      <c r="AT2" s="207" t="s">
        <v>677</v>
      </c>
    </row>
    <row r="3" spans="1:46" s="224" customFormat="1" x14ac:dyDescent="0.3">
      <c r="A3" s="224" t="s">
        <v>780</v>
      </c>
      <c r="B3" s="224" t="s">
        <v>781</v>
      </c>
      <c r="C3" s="224">
        <v>76</v>
      </c>
      <c r="D3" s="224" t="s">
        <v>679</v>
      </c>
      <c r="E3" s="224" t="s">
        <v>134</v>
      </c>
      <c r="F3" s="224" t="s">
        <v>406</v>
      </c>
      <c r="G3" s="224" t="s">
        <v>782</v>
      </c>
      <c r="H3" s="224" t="s">
        <v>18</v>
      </c>
      <c r="I3" s="224">
        <v>0.04</v>
      </c>
      <c r="J3" s="224" t="s">
        <v>339</v>
      </c>
      <c r="K3" s="224">
        <v>5</v>
      </c>
      <c r="L3" s="224">
        <v>1</v>
      </c>
      <c r="M3" s="224">
        <v>3</v>
      </c>
      <c r="N3" s="224">
        <v>21</v>
      </c>
      <c r="O3" s="224">
        <v>14</v>
      </c>
      <c r="P3" s="224">
        <v>69</v>
      </c>
      <c r="Q3" s="224">
        <v>12.5</v>
      </c>
      <c r="R3" s="224">
        <v>0.76</v>
      </c>
      <c r="S3" s="224">
        <v>0.105</v>
      </c>
      <c r="T3" s="224">
        <v>6.4</v>
      </c>
      <c r="U3" s="224">
        <v>7</v>
      </c>
      <c r="V3" s="224">
        <v>0.32</v>
      </c>
      <c r="W3" s="224">
        <v>9.6999999999999993</v>
      </c>
      <c r="X3" s="224">
        <v>0.64</v>
      </c>
      <c r="Y3" s="224">
        <v>1.1000000000000001</v>
      </c>
      <c r="Z3" s="224">
        <v>3.3000000000000002E-2</v>
      </c>
      <c r="AA3" s="224">
        <v>3</v>
      </c>
      <c r="AB3" s="224">
        <v>0.75</v>
      </c>
      <c r="AC3" s="224">
        <v>0.21</v>
      </c>
      <c r="AD3" s="224">
        <v>0.1</v>
      </c>
      <c r="AE3" s="224">
        <v>0.59</v>
      </c>
      <c r="AF3" s="224">
        <v>0.31</v>
      </c>
      <c r="AG3" s="224">
        <v>4.8</v>
      </c>
      <c r="AH3" s="224">
        <v>0.09</v>
      </c>
      <c r="AI3" s="224">
        <v>84.6</v>
      </c>
      <c r="AJ3" s="224">
        <v>231.64</v>
      </c>
      <c r="AK3" s="224" t="s">
        <v>700</v>
      </c>
      <c r="AL3" s="224">
        <v>0.87</v>
      </c>
      <c r="AM3" s="224">
        <v>232.49</v>
      </c>
      <c r="AN3" s="224">
        <v>0.87</v>
      </c>
      <c r="AO3" s="224">
        <v>0.49</v>
      </c>
      <c r="AP3" s="224">
        <v>4.8999999999999998E-3</v>
      </c>
      <c r="AQ3" s="228">
        <f xml:space="preserve"> 3.14*(4.5/2)^2*10</f>
        <v>158.96250000000001</v>
      </c>
      <c r="AR3" s="225">
        <f>AM3/AQ3</f>
        <v>1.4625461980026735</v>
      </c>
      <c r="AS3" s="227">
        <f>AR3*1000000</f>
        <v>1462546.1980026735</v>
      </c>
      <c r="AT3" s="225">
        <f>10000*0.1*AR3*(AL3/100)</f>
        <v>12.724151922623259</v>
      </c>
    </row>
    <row r="4" spans="1:46" s="205" customFormat="1" x14ac:dyDescent="0.3">
      <c r="A4" s="205" t="s">
        <v>783</v>
      </c>
      <c r="B4" s="205" t="s">
        <v>781</v>
      </c>
      <c r="C4" s="205">
        <v>121</v>
      </c>
      <c r="D4" s="205" t="s">
        <v>681</v>
      </c>
      <c r="E4" s="205" t="s">
        <v>134</v>
      </c>
      <c r="F4" s="205" t="s">
        <v>412</v>
      </c>
      <c r="G4" s="205" t="s">
        <v>782</v>
      </c>
      <c r="H4" s="205" t="s">
        <v>18</v>
      </c>
      <c r="I4" s="205">
        <v>3.7999999999999999E-2</v>
      </c>
      <c r="J4" s="205" t="s">
        <v>339</v>
      </c>
      <c r="K4" s="205">
        <v>0</v>
      </c>
      <c r="L4" s="205">
        <v>1</v>
      </c>
      <c r="M4" s="205">
        <v>2</v>
      </c>
      <c r="N4" s="205">
        <v>17</v>
      </c>
      <c r="O4" s="205">
        <v>13</v>
      </c>
      <c r="P4" s="205">
        <v>54</v>
      </c>
      <c r="Q4" s="205">
        <v>13.8</v>
      </c>
      <c r="R4" s="205">
        <v>0.4</v>
      </c>
      <c r="S4" s="205">
        <v>7.5999999999999998E-2</v>
      </c>
      <c r="T4" s="205">
        <v>6</v>
      </c>
      <c r="U4" s="205">
        <v>6.5</v>
      </c>
      <c r="V4" s="205">
        <v>0.18</v>
      </c>
      <c r="W4" s="205">
        <v>8.1999999999999993</v>
      </c>
      <c r="X4" s="205">
        <v>0.46</v>
      </c>
      <c r="Y4" s="205">
        <v>0.57999999999999996</v>
      </c>
      <c r="Z4" s="205">
        <v>4.4999999999999998E-2</v>
      </c>
      <c r="AA4" s="205">
        <v>1.33</v>
      </c>
      <c r="AB4" s="205">
        <v>0.34</v>
      </c>
      <c r="AC4" s="205">
        <v>0.12</v>
      </c>
      <c r="AD4" s="205">
        <v>0.05</v>
      </c>
      <c r="AE4" s="205">
        <v>0.4</v>
      </c>
      <c r="AF4" s="205">
        <v>0.16</v>
      </c>
      <c r="AG4" s="205" t="s">
        <v>784</v>
      </c>
      <c r="AH4" s="205">
        <v>0.04</v>
      </c>
      <c r="AI4" s="205">
        <v>65.8</v>
      </c>
      <c r="AJ4" s="205">
        <v>203.17</v>
      </c>
      <c r="AK4" s="205">
        <v>2.58</v>
      </c>
      <c r="AL4" s="205">
        <v>0.56000000000000005</v>
      </c>
      <c r="AM4" s="205">
        <v>205.75</v>
      </c>
      <c r="AN4" s="205">
        <v>0.56000000000000005</v>
      </c>
      <c r="AO4" s="205">
        <v>0.49</v>
      </c>
      <c r="AP4" s="205">
        <v>4.8999999999999998E-3</v>
      </c>
      <c r="AQ4" s="240">
        <f t="shared" ref="AQ4:AQ50" si="0" xml:space="preserve"> 3.14*(4.5/2)^2*10</f>
        <v>158.96250000000001</v>
      </c>
      <c r="AR4" s="225">
        <f t="shared" ref="AR4:AR50" si="1">AM4/AQ4</f>
        <v>1.2943304238421012</v>
      </c>
      <c r="AS4" s="205">
        <f t="shared" ref="AS4:AS50" si="2">AR4*1000000</f>
        <v>1294330.4238421011</v>
      </c>
      <c r="AT4" s="225">
        <f t="shared" ref="AT4:AT50" si="3">10000*0.1*AR4*(AL4/100)</f>
        <v>7.2482503735157682</v>
      </c>
    </row>
    <row r="5" spans="1:46" s="205" customFormat="1" x14ac:dyDescent="0.3">
      <c r="A5" s="205" t="s">
        <v>785</v>
      </c>
      <c r="B5" s="205" t="s">
        <v>781</v>
      </c>
      <c r="C5" s="205">
        <v>175</v>
      </c>
      <c r="D5" s="205" t="s">
        <v>682</v>
      </c>
      <c r="E5" s="205" t="s">
        <v>134</v>
      </c>
      <c r="F5" s="205" t="s">
        <v>415</v>
      </c>
      <c r="G5" s="205" t="s">
        <v>782</v>
      </c>
      <c r="H5" s="205" t="s">
        <v>18</v>
      </c>
      <c r="I5" s="205">
        <v>1.4E-2</v>
      </c>
      <c r="J5" s="205" t="s">
        <v>288</v>
      </c>
      <c r="K5" s="205">
        <v>0</v>
      </c>
      <c r="L5" s="205">
        <v>1</v>
      </c>
      <c r="M5" s="205">
        <v>2</v>
      </c>
      <c r="N5" s="205">
        <v>2</v>
      </c>
      <c r="O5" s="205">
        <v>9</v>
      </c>
      <c r="P5" s="205">
        <v>22</v>
      </c>
      <c r="Q5" s="205">
        <v>3.2</v>
      </c>
      <c r="R5" s="205">
        <v>0.53</v>
      </c>
      <c r="S5" s="205">
        <v>3.1E-2</v>
      </c>
      <c r="T5" s="205">
        <v>6.3</v>
      </c>
      <c r="U5" s="205">
        <v>6.9</v>
      </c>
      <c r="V5" s="205">
        <v>0.3</v>
      </c>
      <c r="W5" s="205">
        <v>6.3</v>
      </c>
      <c r="X5" s="205">
        <v>1.1200000000000001</v>
      </c>
      <c r="Y5" s="205">
        <v>0.9</v>
      </c>
      <c r="Z5" s="205">
        <v>2.5999999999999999E-2</v>
      </c>
      <c r="AA5" s="205">
        <v>2</v>
      </c>
      <c r="AB5" s="205">
        <v>0.43</v>
      </c>
      <c r="AC5" s="205">
        <v>0.03</v>
      </c>
      <c r="AD5" s="205">
        <v>0.04</v>
      </c>
      <c r="AE5" s="205">
        <v>0.39</v>
      </c>
      <c r="AF5" s="205">
        <v>0.17</v>
      </c>
      <c r="AG5" s="205">
        <v>1.3</v>
      </c>
      <c r="AH5" s="205">
        <v>0.05</v>
      </c>
      <c r="AI5" s="205">
        <v>49.3</v>
      </c>
      <c r="AJ5" s="205">
        <v>299.25</v>
      </c>
      <c r="AK5" s="205">
        <v>3.17</v>
      </c>
      <c r="AL5" s="205">
        <v>0.59</v>
      </c>
      <c r="AM5" s="205">
        <v>302.42</v>
      </c>
      <c r="AN5" s="205">
        <v>0.59</v>
      </c>
      <c r="AO5" s="205">
        <v>0.49</v>
      </c>
      <c r="AP5" s="205">
        <v>4.8999999999999998E-3</v>
      </c>
      <c r="AQ5" s="240">
        <f t="shared" si="0"/>
        <v>158.96250000000001</v>
      </c>
      <c r="AR5" s="225">
        <f t="shared" si="1"/>
        <v>1.9024612723126524</v>
      </c>
      <c r="AS5" s="205">
        <f t="shared" si="2"/>
        <v>1902461.2723126523</v>
      </c>
      <c r="AT5" s="225">
        <f t="shared" si="3"/>
        <v>11.224521506644649</v>
      </c>
    </row>
    <row r="6" spans="1:46" s="229" customFormat="1" x14ac:dyDescent="0.3">
      <c r="A6" s="229" t="s">
        <v>786</v>
      </c>
      <c r="B6" s="229" t="s">
        <v>781</v>
      </c>
      <c r="C6" s="229">
        <v>205</v>
      </c>
      <c r="D6" s="229" t="s">
        <v>683</v>
      </c>
      <c r="E6" s="229" t="s">
        <v>134</v>
      </c>
      <c r="F6" s="229" t="s">
        <v>419</v>
      </c>
      <c r="G6" s="229" t="s">
        <v>782</v>
      </c>
      <c r="H6" s="229" t="s">
        <v>18</v>
      </c>
      <c r="I6" s="229">
        <v>2.3E-2</v>
      </c>
      <c r="J6" s="229" t="s">
        <v>339</v>
      </c>
      <c r="K6" s="229">
        <v>0</v>
      </c>
      <c r="L6" s="229">
        <v>1</v>
      </c>
      <c r="M6" s="229">
        <v>2</v>
      </c>
      <c r="N6" s="229">
        <v>19</v>
      </c>
      <c r="O6" s="229">
        <v>10</v>
      </c>
      <c r="P6" s="229">
        <v>43</v>
      </c>
      <c r="Q6" s="229">
        <v>12</v>
      </c>
      <c r="R6" s="229">
        <v>0.57999999999999996</v>
      </c>
      <c r="S6" s="229">
        <v>7.2999999999999995E-2</v>
      </c>
      <c r="T6" s="229">
        <v>5.4</v>
      </c>
      <c r="U6" s="229">
        <v>6</v>
      </c>
      <c r="V6" s="229">
        <v>0.28999999999999998</v>
      </c>
      <c r="W6" s="229">
        <v>12.1</v>
      </c>
      <c r="X6" s="229">
        <v>0.85</v>
      </c>
      <c r="Y6" s="229">
        <v>0.95</v>
      </c>
      <c r="Z6" s="229">
        <v>3.5000000000000003E-2</v>
      </c>
      <c r="AA6" s="229">
        <v>2.1</v>
      </c>
      <c r="AB6" s="229">
        <v>0.32</v>
      </c>
      <c r="AC6" s="229">
        <v>0.09</v>
      </c>
      <c r="AD6" s="229">
        <v>0.11</v>
      </c>
      <c r="AE6" s="229">
        <v>0.68</v>
      </c>
      <c r="AF6" s="229">
        <v>0.16</v>
      </c>
      <c r="AG6" s="229">
        <v>1.5</v>
      </c>
      <c r="AH6" s="229">
        <v>0.06</v>
      </c>
      <c r="AI6" s="229">
        <v>92.8</v>
      </c>
      <c r="AJ6" s="229">
        <v>258.52</v>
      </c>
      <c r="AK6" s="229">
        <v>1.28</v>
      </c>
      <c r="AL6" s="229">
        <v>0.72</v>
      </c>
      <c r="AM6" s="229">
        <v>259.8</v>
      </c>
      <c r="AN6" s="229">
        <v>0.72</v>
      </c>
      <c r="AO6" s="229">
        <v>0.49</v>
      </c>
      <c r="AP6" s="229">
        <v>4.8999999999999998E-3</v>
      </c>
      <c r="AQ6" s="241">
        <f t="shared" si="0"/>
        <v>158.96250000000001</v>
      </c>
      <c r="AR6" s="230">
        <f t="shared" si="1"/>
        <v>1.6343477235196981</v>
      </c>
      <c r="AS6" s="229">
        <f t="shared" si="2"/>
        <v>1634347.7235196983</v>
      </c>
      <c r="AT6" s="230">
        <f t="shared" si="3"/>
        <v>11.767303609341825</v>
      </c>
    </row>
    <row r="7" spans="1:46" s="224" customFormat="1" x14ac:dyDescent="0.3">
      <c r="A7" s="224" t="s">
        <v>787</v>
      </c>
      <c r="B7" s="224" t="s">
        <v>781</v>
      </c>
      <c r="C7" s="224">
        <v>106</v>
      </c>
      <c r="D7" s="224" t="s">
        <v>679</v>
      </c>
      <c r="E7" s="224" t="s">
        <v>139</v>
      </c>
      <c r="F7" s="224" t="s">
        <v>406</v>
      </c>
      <c r="G7" s="224" t="s">
        <v>782</v>
      </c>
      <c r="H7" s="224" t="s">
        <v>18</v>
      </c>
      <c r="I7" s="224">
        <v>4.4999999999999998E-2</v>
      </c>
      <c r="J7" s="224" t="s">
        <v>285</v>
      </c>
      <c r="K7" s="224">
        <v>5</v>
      </c>
      <c r="L7" s="224">
        <v>1</v>
      </c>
      <c r="M7" s="224">
        <v>4</v>
      </c>
      <c r="N7" s="224">
        <v>13</v>
      </c>
      <c r="O7" s="224">
        <v>12</v>
      </c>
      <c r="P7" s="224">
        <v>45</v>
      </c>
      <c r="Q7" s="224">
        <v>17.899999999999999</v>
      </c>
      <c r="R7" s="224">
        <v>1.36</v>
      </c>
      <c r="S7" s="224">
        <v>9.5000000000000001E-2</v>
      </c>
      <c r="T7" s="224">
        <v>6.3</v>
      </c>
      <c r="U7" s="224">
        <v>6.8</v>
      </c>
      <c r="V7" s="224">
        <v>0.36</v>
      </c>
      <c r="W7" s="224">
        <v>10.9</v>
      </c>
      <c r="X7" s="224">
        <v>1.44</v>
      </c>
      <c r="Y7" s="224">
        <v>1.5</v>
      </c>
      <c r="Z7" s="224">
        <v>4.9000000000000002E-2</v>
      </c>
      <c r="AA7" s="224">
        <v>4.3</v>
      </c>
      <c r="AB7" s="224">
        <v>0.52</v>
      </c>
      <c r="AC7" s="224">
        <v>0.09</v>
      </c>
      <c r="AD7" s="224">
        <v>0.12</v>
      </c>
      <c r="AE7" s="224">
        <v>0.4</v>
      </c>
      <c r="AF7" s="224">
        <v>0.35</v>
      </c>
      <c r="AG7" s="224">
        <v>1.5</v>
      </c>
      <c r="AH7" s="224">
        <v>0.14000000000000001</v>
      </c>
      <c r="AI7" s="224">
        <v>116.8</v>
      </c>
      <c r="AJ7" s="224">
        <v>202.01</v>
      </c>
      <c r="AK7" s="224">
        <v>1.61</v>
      </c>
      <c r="AL7" s="224">
        <v>1.51</v>
      </c>
      <c r="AM7" s="224">
        <v>203.62</v>
      </c>
      <c r="AN7" s="224">
        <v>1.5</v>
      </c>
      <c r="AO7" s="224">
        <v>0.5</v>
      </c>
      <c r="AP7" s="224">
        <v>5.0000000000000001E-3</v>
      </c>
      <c r="AQ7" s="242">
        <f t="shared" si="0"/>
        <v>158.96250000000001</v>
      </c>
      <c r="AR7" s="234">
        <f t="shared" si="1"/>
        <v>1.2809310371943068</v>
      </c>
      <c r="AS7" s="224">
        <f t="shared" si="2"/>
        <v>1280931.0371943067</v>
      </c>
      <c r="AT7" s="234">
        <f t="shared" si="3"/>
        <v>19.342058661634034</v>
      </c>
    </row>
    <row r="8" spans="1:46" s="205" customFormat="1" x14ac:dyDescent="0.3">
      <c r="A8" s="205" t="s">
        <v>788</v>
      </c>
      <c r="B8" s="205" t="s">
        <v>781</v>
      </c>
      <c r="C8" s="205">
        <v>142</v>
      </c>
      <c r="D8" s="205" t="s">
        <v>681</v>
      </c>
      <c r="E8" s="205" t="s">
        <v>139</v>
      </c>
      <c r="F8" s="205" t="s">
        <v>412</v>
      </c>
      <c r="G8" s="205" t="s">
        <v>782</v>
      </c>
      <c r="H8" s="205" t="s">
        <v>18</v>
      </c>
      <c r="I8" s="205">
        <v>0.02</v>
      </c>
      <c r="J8" s="205" t="s">
        <v>339</v>
      </c>
      <c r="K8" s="205">
        <v>0</v>
      </c>
      <c r="L8" s="205">
        <v>1</v>
      </c>
      <c r="M8" s="205">
        <v>2</v>
      </c>
      <c r="N8" s="205">
        <v>9</v>
      </c>
      <c r="O8" s="205">
        <v>7</v>
      </c>
      <c r="P8" s="205">
        <v>20</v>
      </c>
      <c r="Q8" s="205">
        <v>7.1</v>
      </c>
      <c r="R8" s="205">
        <v>0.4</v>
      </c>
      <c r="S8" s="205">
        <v>5.3999999999999999E-2</v>
      </c>
      <c r="T8" s="205">
        <v>6.9</v>
      </c>
      <c r="U8" s="205">
        <v>7.8</v>
      </c>
      <c r="V8" s="205">
        <v>0.27</v>
      </c>
      <c r="W8" s="205">
        <v>3</v>
      </c>
      <c r="X8" s="205">
        <v>0.59</v>
      </c>
      <c r="Y8" s="205">
        <v>1.01</v>
      </c>
      <c r="Z8" s="205">
        <v>4.9000000000000002E-2</v>
      </c>
      <c r="AA8" s="205">
        <v>2.52</v>
      </c>
      <c r="AB8" s="205">
        <v>0.21</v>
      </c>
      <c r="AC8" s="205">
        <v>0.03</v>
      </c>
      <c r="AD8" s="205">
        <v>0.04</v>
      </c>
      <c r="AE8" s="205">
        <v>0.45</v>
      </c>
      <c r="AF8" s="205">
        <v>0.18</v>
      </c>
      <c r="AG8" s="205" t="s">
        <v>784</v>
      </c>
      <c r="AH8" s="205">
        <v>0.04</v>
      </c>
      <c r="AI8" s="205">
        <v>55.5</v>
      </c>
      <c r="AJ8" s="205">
        <v>222.58</v>
      </c>
      <c r="AK8" s="205" t="s">
        <v>700</v>
      </c>
      <c r="AL8" s="205">
        <v>0.83</v>
      </c>
      <c r="AM8" s="205">
        <v>222.87</v>
      </c>
      <c r="AN8" s="205">
        <v>0.83</v>
      </c>
      <c r="AO8" s="205">
        <v>0.49</v>
      </c>
      <c r="AP8" s="205">
        <v>4.8999999999999998E-3</v>
      </c>
      <c r="AQ8" s="240">
        <f t="shared" si="0"/>
        <v>158.96250000000001</v>
      </c>
      <c r="AR8" s="225">
        <f t="shared" si="1"/>
        <v>1.4020287803727294</v>
      </c>
      <c r="AS8" s="205">
        <f t="shared" si="2"/>
        <v>1402028.7803727293</v>
      </c>
      <c r="AT8" s="225">
        <f t="shared" si="3"/>
        <v>11.636838877093654</v>
      </c>
    </row>
    <row r="9" spans="1:46" s="205" customFormat="1" x14ac:dyDescent="0.3">
      <c r="A9" s="205" t="s">
        <v>789</v>
      </c>
      <c r="B9" s="205" t="s">
        <v>781</v>
      </c>
      <c r="C9" s="205">
        <v>163</v>
      </c>
      <c r="D9" s="205" t="s">
        <v>682</v>
      </c>
      <c r="E9" s="205" t="s">
        <v>139</v>
      </c>
      <c r="F9" s="205" t="s">
        <v>415</v>
      </c>
      <c r="G9" s="205" t="s">
        <v>782</v>
      </c>
      <c r="H9" s="205" t="s">
        <v>18</v>
      </c>
      <c r="I9" s="205">
        <v>0.02</v>
      </c>
      <c r="J9" s="205" t="s">
        <v>286</v>
      </c>
      <c r="K9" s="205">
        <v>0</v>
      </c>
      <c r="L9" s="205">
        <v>1</v>
      </c>
      <c r="M9" s="205">
        <v>2</v>
      </c>
      <c r="N9" s="205">
        <v>11</v>
      </c>
      <c r="O9" s="205">
        <v>7</v>
      </c>
      <c r="P9" s="205">
        <v>23</v>
      </c>
      <c r="Q9" s="205">
        <v>5.5</v>
      </c>
      <c r="R9" s="205">
        <v>0.46</v>
      </c>
      <c r="S9" s="205">
        <v>5.1999999999999998E-2</v>
      </c>
      <c r="T9" s="205">
        <v>6</v>
      </c>
      <c r="U9" s="205">
        <v>6.5</v>
      </c>
      <c r="V9" s="205">
        <v>0.48</v>
      </c>
      <c r="W9" s="205">
        <v>8.8000000000000007</v>
      </c>
      <c r="X9" s="205">
        <v>1.34</v>
      </c>
      <c r="Y9" s="205">
        <v>1.31</v>
      </c>
      <c r="Z9" s="205">
        <v>3.5000000000000003E-2</v>
      </c>
      <c r="AA9" s="205">
        <v>2.21</v>
      </c>
      <c r="AB9" s="205">
        <v>0.19</v>
      </c>
      <c r="AC9" s="205">
        <v>0.05</v>
      </c>
      <c r="AD9" s="205">
        <v>0.03</v>
      </c>
      <c r="AE9" s="205">
        <v>0.56999999999999995</v>
      </c>
      <c r="AF9" s="205">
        <v>0.2</v>
      </c>
      <c r="AG9" s="205" t="s">
        <v>784</v>
      </c>
      <c r="AH9" s="205">
        <v>0.08</v>
      </c>
      <c r="AI9" s="205">
        <v>105.7</v>
      </c>
      <c r="AJ9" s="205">
        <v>254.34</v>
      </c>
      <c r="AK9" s="205" t="s">
        <v>700</v>
      </c>
      <c r="AL9" s="205">
        <v>0.99</v>
      </c>
      <c r="AM9" s="205">
        <v>255.23</v>
      </c>
      <c r="AN9" s="205">
        <v>0.99</v>
      </c>
      <c r="AO9" s="205">
        <v>0.49</v>
      </c>
      <c r="AP9" s="205">
        <v>4.8999999999999998E-3</v>
      </c>
      <c r="AQ9" s="240">
        <f t="shared" si="0"/>
        <v>158.96250000000001</v>
      </c>
      <c r="AR9" s="225">
        <f t="shared" si="1"/>
        <v>1.6055988047495477</v>
      </c>
      <c r="AS9" s="205">
        <f t="shared" si="2"/>
        <v>1605598.8047495477</v>
      </c>
      <c r="AT9" s="225">
        <f t="shared" si="3"/>
        <v>15.895428167020521</v>
      </c>
    </row>
    <row r="10" spans="1:46" s="229" customFormat="1" x14ac:dyDescent="0.3">
      <c r="A10" s="229" t="s">
        <v>790</v>
      </c>
      <c r="B10" s="229" t="s">
        <v>781</v>
      </c>
      <c r="C10" s="229">
        <v>220</v>
      </c>
      <c r="D10" s="229" t="s">
        <v>683</v>
      </c>
      <c r="E10" s="229" t="s">
        <v>139</v>
      </c>
      <c r="F10" s="229" t="s">
        <v>419</v>
      </c>
      <c r="G10" s="229" t="s">
        <v>782</v>
      </c>
      <c r="H10" s="229" t="s">
        <v>18</v>
      </c>
      <c r="I10" s="229">
        <v>2.1000000000000001E-2</v>
      </c>
      <c r="J10" s="229" t="s">
        <v>286</v>
      </c>
      <c r="K10" s="229">
        <v>0</v>
      </c>
      <c r="L10" s="229">
        <v>1</v>
      </c>
      <c r="M10" s="229">
        <v>2</v>
      </c>
      <c r="N10" s="229">
        <v>17</v>
      </c>
      <c r="O10" s="229">
        <v>9</v>
      </c>
      <c r="P10" s="229">
        <v>28</v>
      </c>
      <c r="Q10" s="229">
        <v>8.5</v>
      </c>
      <c r="R10" s="229">
        <v>0.83</v>
      </c>
      <c r="S10" s="229">
        <v>6.0999999999999999E-2</v>
      </c>
      <c r="T10" s="229">
        <v>5.7</v>
      </c>
      <c r="U10" s="229">
        <v>6.3</v>
      </c>
      <c r="V10" s="229">
        <v>0.28999999999999998</v>
      </c>
      <c r="W10" s="229">
        <v>11</v>
      </c>
      <c r="X10" s="229">
        <v>0.56999999999999995</v>
      </c>
      <c r="Y10" s="229">
        <v>0.76</v>
      </c>
      <c r="Z10" s="229">
        <v>3.6999999999999998E-2</v>
      </c>
      <c r="AA10" s="229">
        <v>2.41</v>
      </c>
      <c r="AB10" s="229">
        <v>0.18</v>
      </c>
      <c r="AC10" s="229">
        <v>0.05</v>
      </c>
      <c r="AD10" s="229">
        <v>0.06</v>
      </c>
      <c r="AE10" s="229">
        <v>0.56000000000000005</v>
      </c>
      <c r="AF10" s="229">
        <v>0.21</v>
      </c>
      <c r="AG10" s="229">
        <v>5.4</v>
      </c>
      <c r="AH10" s="229">
        <v>7.0000000000000007E-2</v>
      </c>
      <c r="AI10" s="229">
        <v>70.3</v>
      </c>
      <c r="AJ10" s="229">
        <v>199.79</v>
      </c>
      <c r="AK10" s="229" t="s">
        <v>700</v>
      </c>
      <c r="AL10" s="229">
        <v>1.01</v>
      </c>
      <c r="AM10" s="229">
        <v>200.76</v>
      </c>
      <c r="AN10" s="229">
        <v>1</v>
      </c>
      <c r="AO10" s="229">
        <v>0.49</v>
      </c>
      <c r="AP10" s="229">
        <v>4.8999999999999998E-3</v>
      </c>
      <c r="AQ10" s="241">
        <f t="shared" si="0"/>
        <v>158.96250000000001</v>
      </c>
      <c r="AR10" s="230">
        <f t="shared" si="1"/>
        <v>1.2629393724935125</v>
      </c>
      <c r="AS10" s="229">
        <f t="shared" si="2"/>
        <v>1262939.3724935125</v>
      </c>
      <c r="AT10" s="230">
        <f t="shared" si="3"/>
        <v>12.755687662184476</v>
      </c>
    </row>
    <row r="11" spans="1:46" s="224" customFormat="1" x14ac:dyDescent="0.3">
      <c r="A11" s="224" t="s">
        <v>791</v>
      </c>
      <c r="B11" s="224" t="s">
        <v>781</v>
      </c>
      <c r="C11" s="224">
        <v>73</v>
      </c>
      <c r="D11" s="224" t="s">
        <v>679</v>
      </c>
      <c r="E11" s="224" t="s">
        <v>144</v>
      </c>
      <c r="F11" s="224" t="s">
        <v>406</v>
      </c>
      <c r="G11" s="224" t="s">
        <v>782</v>
      </c>
      <c r="H11" s="224" t="s">
        <v>18</v>
      </c>
      <c r="I11" s="224">
        <v>3.5999999999999997E-2</v>
      </c>
      <c r="J11" s="224" t="s">
        <v>339</v>
      </c>
      <c r="K11" s="224">
        <v>0</v>
      </c>
      <c r="L11" s="224">
        <v>1</v>
      </c>
      <c r="M11" s="224">
        <v>2</v>
      </c>
      <c r="N11" s="224">
        <v>22</v>
      </c>
      <c r="O11" s="224">
        <v>12</v>
      </c>
      <c r="P11" s="224">
        <v>33</v>
      </c>
      <c r="Q11" s="224">
        <v>46.5</v>
      </c>
      <c r="R11" s="224">
        <v>0.36</v>
      </c>
      <c r="S11" s="224">
        <v>0.14399999999999999</v>
      </c>
      <c r="T11" s="224">
        <v>6.1</v>
      </c>
      <c r="U11" s="224">
        <v>6.4</v>
      </c>
      <c r="V11" s="224">
        <v>0.28999999999999998</v>
      </c>
      <c r="W11" s="224">
        <v>13.4</v>
      </c>
      <c r="X11" s="224">
        <v>2.86</v>
      </c>
      <c r="Y11" s="224">
        <v>0.91</v>
      </c>
      <c r="Z11" s="224">
        <v>3.9E-2</v>
      </c>
      <c r="AA11" s="224">
        <v>2.65</v>
      </c>
      <c r="AB11" s="224">
        <v>0.2</v>
      </c>
      <c r="AC11" s="224">
        <v>7.0000000000000007E-2</v>
      </c>
      <c r="AD11" s="224">
        <v>0.21</v>
      </c>
      <c r="AE11" s="224">
        <v>0.39</v>
      </c>
      <c r="AF11" s="224">
        <v>0.22</v>
      </c>
      <c r="AG11" s="224">
        <v>4.0999999999999996</v>
      </c>
      <c r="AH11" s="224">
        <v>7.0000000000000007E-2</v>
      </c>
      <c r="AI11" s="224">
        <v>64.8</v>
      </c>
      <c r="AJ11" s="224">
        <v>190.86</v>
      </c>
      <c r="AK11" s="224" t="s">
        <v>700</v>
      </c>
      <c r="AL11" s="224">
        <v>0.76</v>
      </c>
      <c r="AM11" s="224">
        <v>191.75</v>
      </c>
      <c r="AN11" s="224">
        <v>0.76</v>
      </c>
      <c r="AO11" s="224">
        <v>0.49</v>
      </c>
      <c r="AP11" s="224">
        <v>4.8999999999999998E-3</v>
      </c>
      <c r="AQ11" s="242">
        <f t="shared" si="0"/>
        <v>158.96250000000001</v>
      </c>
      <c r="AR11" s="234">
        <f t="shared" si="1"/>
        <v>1.2062593378941573</v>
      </c>
      <c r="AS11" s="224">
        <f t="shared" si="2"/>
        <v>1206259.3378941573</v>
      </c>
      <c r="AT11" s="234">
        <f t="shared" si="3"/>
        <v>9.1675709679955961</v>
      </c>
    </row>
    <row r="12" spans="1:46" s="205" customFormat="1" x14ac:dyDescent="0.3">
      <c r="A12" s="205" t="s">
        <v>792</v>
      </c>
      <c r="B12" s="205" t="s">
        <v>781</v>
      </c>
      <c r="C12" s="205">
        <v>136</v>
      </c>
      <c r="D12" s="205" t="s">
        <v>681</v>
      </c>
      <c r="E12" s="205" t="s">
        <v>144</v>
      </c>
      <c r="F12" s="205" t="s">
        <v>412</v>
      </c>
      <c r="G12" s="205" t="s">
        <v>782</v>
      </c>
      <c r="H12" s="205" t="s">
        <v>18</v>
      </c>
      <c r="I12" s="205">
        <v>2.1000000000000001E-2</v>
      </c>
      <c r="J12" s="205" t="s">
        <v>288</v>
      </c>
      <c r="K12" s="205">
        <v>0</v>
      </c>
      <c r="L12" s="205">
        <v>1</v>
      </c>
      <c r="M12" s="205">
        <v>3</v>
      </c>
      <c r="N12" s="205">
        <v>6</v>
      </c>
      <c r="O12" s="205">
        <v>10</v>
      </c>
      <c r="P12" s="205">
        <v>21</v>
      </c>
      <c r="Q12" s="205">
        <v>31.8</v>
      </c>
      <c r="R12" s="205">
        <v>0.43</v>
      </c>
      <c r="S12" s="205">
        <v>8.4000000000000005E-2</v>
      </c>
      <c r="T12" s="205">
        <v>6.5</v>
      </c>
      <c r="U12" s="205">
        <v>6.9</v>
      </c>
      <c r="V12" s="205">
        <v>0.41</v>
      </c>
      <c r="W12" s="205">
        <v>5.4</v>
      </c>
      <c r="X12" s="205">
        <v>2.3199999999999998</v>
      </c>
      <c r="Y12" s="205">
        <v>1.03</v>
      </c>
      <c r="Z12" s="205">
        <v>1.7999999999999999E-2</v>
      </c>
      <c r="AA12" s="205">
        <v>2.48</v>
      </c>
      <c r="AB12" s="205">
        <v>0.13</v>
      </c>
      <c r="AC12" s="205">
        <v>0.03</v>
      </c>
      <c r="AD12" s="205">
        <v>0.03</v>
      </c>
      <c r="AE12" s="205">
        <v>0.27</v>
      </c>
      <c r="AF12" s="205">
        <v>0.14000000000000001</v>
      </c>
      <c r="AG12" s="205" t="s">
        <v>784</v>
      </c>
      <c r="AH12" s="205">
        <v>0.06</v>
      </c>
      <c r="AI12" s="205">
        <v>68.2</v>
      </c>
      <c r="AJ12" s="205">
        <v>293.75</v>
      </c>
      <c r="AK12" s="205" t="s">
        <v>700</v>
      </c>
      <c r="AL12" s="205">
        <v>0.69</v>
      </c>
      <c r="AM12" s="205">
        <v>294.64</v>
      </c>
      <c r="AN12" s="205">
        <v>0.69</v>
      </c>
      <c r="AO12" s="205">
        <v>0.49</v>
      </c>
      <c r="AP12" s="205">
        <v>4.8999999999999998E-3</v>
      </c>
      <c r="AQ12" s="240">
        <f t="shared" si="0"/>
        <v>158.96250000000001</v>
      </c>
      <c r="AR12" s="225">
        <f t="shared" si="1"/>
        <v>1.8535189116930093</v>
      </c>
      <c r="AS12" s="205">
        <f t="shared" si="2"/>
        <v>1853518.9116930093</v>
      </c>
      <c r="AT12" s="225">
        <f t="shared" si="3"/>
        <v>12.789280490681765</v>
      </c>
    </row>
    <row r="13" spans="1:46" s="205" customFormat="1" x14ac:dyDescent="0.3">
      <c r="A13" s="205" t="s">
        <v>793</v>
      </c>
      <c r="B13" s="205" t="s">
        <v>781</v>
      </c>
      <c r="C13" s="205">
        <v>181</v>
      </c>
      <c r="D13" s="205" t="s">
        <v>682</v>
      </c>
      <c r="E13" s="205" t="s">
        <v>144</v>
      </c>
      <c r="F13" s="205" t="s">
        <v>415</v>
      </c>
      <c r="G13" s="205" t="s">
        <v>782</v>
      </c>
      <c r="H13" s="205" t="s">
        <v>18</v>
      </c>
      <c r="I13" s="205">
        <v>0.02</v>
      </c>
      <c r="J13" s="205" t="s">
        <v>285</v>
      </c>
      <c r="K13" s="205">
        <v>0</v>
      </c>
      <c r="L13" s="205">
        <v>1</v>
      </c>
      <c r="M13" s="205">
        <v>4</v>
      </c>
      <c r="N13" s="205">
        <v>4</v>
      </c>
      <c r="O13" s="205">
        <v>9</v>
      </c>
      <c r="P13" s="205">
        <v>15</v>
      </c>
      <c r="Q13" s="205">
        <v>28</v>
      </c>
      <c r="R13" s="205">
        <v>0.73</v>
      </c>
      <c r="S13" s="205">
        <v>5.0999999999999997E-2</v>
      </c>
      <c r="T13" s="205">
        <v>5.9</v>
      </c>
      <c r="U13" s="205">
        <v>6.3</v>
      </c>
      <c r="V13" s="205">
        <v>0.36</v>
      </c>
      <c r="W13" s="205">
        <v>8.9</v>
      </c>
      <c r="X13" s="205">
        <v>2.2200000000000002</v>
      </c>
      <c r="Y13" s="205">
        <v>1.05</v>
      </c>
      <c r="Z13" s="205">
        <v>2.7E-2</v>
      </c>
      <c r="AA13" s="205">
        <v>2.21</v>
      </c>
      <c r="AB13" s="205">
        <v>0.19</v>
      </c>
      <c r="AC13" s="205">
        <v>0.02</v>
      </c>
      <c r="AD13" s="205">
        <v>0.02</v>
      </c>
      <c r="AE13" s="205">
        <v>0.63</v>
      </c>
      <c r="AF13" s="205">
        <v>0.2</v>
      </c>
      <c r="AG13" s="205" t="s">
        <v>784</v>
      </c>
      <c r="AH13" s="205">
        <v>0.06</v>
      </c>
      <c r="AI13" s="205">
        <v>88.1</v>
      </c>
      <c r="AJ13" s="205">
        <v>259.63</v>
      </c>
      <c r="AK13" s="205" t="s">
        <v>700</v>
      </c>
      <c r="AL13" s="205">
        <v>0.87</v>
      </c>
      <c r="AM13" s="205">
        <v>260.47000000000003</v>
      </c>
      <c r="AN13" s="205">
        <v>0.87</v>
      </c>
      <c r="AO13" s="205">
        <v>0.49</v>
      </c>
      <c r="AP13" s="205">
        <v>4.8999999999999998E-3</v>
      </c>
      <c r="AQ13" s="240">
        <f t="shared" si="0"/>
        <v>158.96250000000001</v>
      </c>
      <c r="AR13" s="225">
        <f t="shared" si="1"/>
        <v>1.6385625540614925</v>
      </c>
      <c r="AS13" s="205">
        <f t="shared" si="2"/>
        <v>1638562.5540614924</v>
      </c>
      <c r="AT13" s="225">
        <f t="shared" si="3"/>
        <v>14.255494220334985</v>
      </c>
    </row>
    <row r="14" spans="1:46" s="229" customFormat="1" x14ac:dyDescent="0.3">
      <c r="A14" s="229" t="s">
        <v>794</v>
      </c>
      <c r="B14" s="229" t="s">
        <v>781</v>
      </c>
      <c r="C14" s="229">
        <v>202</v>
      </c>
      <c r="D14" s="229" t="s">
        <v>683</v>
      </c>
      <c r="E14" s="229" t="s">
        <v>144</v>
      </c>
      <c r="F14" s="229" t="s">
        <v>419</v>
      </c>
      <c r="G14" s="229" t="s">
        <v>782</v>
      </c>
      <c r="H14" s="229" t="s">
        <v>18</v>
      </c>
      <c r="I14" s="229">
        <v>2.1000000000000001E-2</v>
      </c>
      <c r="J14" s="229" t="s">
        <v>292</v>
      </c>
      <c r="K14" s="229">
        <v>0</v>
      </c>
      <c r="L14" s="229">
        <v>1</v>
      </c>
      <c r="M14" s="229">
        <v>3</v>
      </c>
      <c r="N14" s="229">
        <v>16</v>
      </c>
      <c r="O14" s="229">
        <v>12</v>
      </c>
      <c r="P14" s="229">
        <v>36</v>
      </c>
      <c r="Q14" s="229">
        <v>21.3</v>
      </c>
      <c r="R14" s="229">
        <v>0.66</v>
      </c>
      <c r="S14" s="229">
        <v>7.5999999999999998E-2</v>
      </c>
      <c r="T14" s="229">
        <v>6.3</v>
      </c>
      <c r="U14" s="229">
        <v>6.7</v>
      </c>
      <c r="V14" s="229">
        <v>0.23</v>
      </c>
      <c r="W14" s="229">
        <v>8.6</v>
      </c>
      <c r="X14" s="229">
        <v>2</v>
      </c>
      <c r="Y14" s="229">
        <v>0.99</v>
      </c>
      <c r="Z14" s="229">
        <v>3.1E-2</v>
      </c>
      <c r="AA14" s="229">
        <v>3.1</v>
      </c>
      <c r="AB14" s="229">
        <v>0.2</v>
      </c>
      <c r="AC14" s="229">
        <v>0.08</v>
      </c>
      <c r="AD14" s="229">
        <v>0.09</v>
      </c>
      <c r="AE14" s="229">
        <v>0.64</v>
      </c>
      <c r="AF14" s="229">
        <v>0.22</v>
      </c>
      <c r="AG14" s="229">
        <v>3.6</v>
      </c>
      <c r="AH14" s="229">
        <v>0.05</v>
      </c>
      <c r="AI14" s="229">
        <v>74.900000000000006</v>
      </c>
      <c r="AJ14" s="229">
        <v>208.47</v>
      </c>
      <c r="AK14" s="229">
        <v>1.76</v>
      </c>
      <c r="AL14" s="229">
        <v>0.91</v>
      </c>
      <c r="AM14" s="229">
        <v>210.23</v>
      </c>
      <c r="AN14" s="229">
        <v>0.91</v>
      </c>
      <c r="AO14" s="229">
        <v>0.49</v>
      </c>
      <c r="AP14" s="229">
        <v>4.8999999999999998E-3</v>
      </c>
      <c r="AQ14" s="241">
        <f t="shared" si="0"/>
        <v>158.96250000000001</v>
      </c>
      <c r="AR14" s="230">
        <f t="shared" si="1"/>
        <v>1.322513171345443</v>
      </c>
      <c r="AS14" s="229">
        <f t="shared" si="2"/>
        <v>1322513.171345443</v>
      </c>
      <c r="AT14" s="230">
        <f t="shared" si="3"/>
        <v>12.034869859243532</v>
      </c>
    </row>
    <row r="15" spans="1:46" s="224" customFormat="1" x14ac:dyDescent="0.3">
      <c r="A15" s="224" t="s">
        <v>795</v>
      </c>
      <c r="B15" s="224" t="s">
        <v>781</v>
      </c>
      <c r="C15" s="224">
        <v>88</v>
      </c>
      <c r="D15" s="224" t="s">
        <v>679</v>
      </c>
      <c r="E15" s="224" t="s">
        <v>149</v>
      </c>
      <c r="F15" s="224" t="s">
        <v>406</v>
      </c>
      <c r="G15" s="224" t="s">
        <v>782</v>
      </c>
      <c r="H15" s="224" t="s">
        <v>18</v>
      </c>
      <c r="I15" s="224">
        <v>2.5999999999999999E-2</v>
      </c>
      <c r="J15" s="224" t="s">
        <v>339</v>
      </c>
      <c r="K15" s="224">
        <v>0</v>
      </c>
      <c r="L15" s="224">
        <v>1</v>
      </c>
      <c r="M15" s="224">
        <v>1</v>
      </c>
      <c r="N15" s="224">
        <v>21</v>
      </c>
      <c r="O15" s="224">
        <v>10</v>
      </c>
      <c r="P15" s="224">
        <v>53</v>
      </c>
      <c r="Q15" s="224">
        <v>9.5</v>
      </c>
      <c r="R15" s="224">
        <v>0.84</v>
      </c>
      <c r="S15" s="224">
        <v>7.0000000000000007E-2</v>
      </c>
      <c r="T15" s="224">
        <v>5.4</v>
      </c>
      <c r="U15" s="224">
        <v>6.3</v>
      </c>
      <c r="V15" s="224">
        <v>0.21</v>
      </c>
      <c r="W15" s="224">
        <v>13.6</v>
      </c>
      <c r="X15" s="224">
        <v>0.46</v>
      </c>
      <c r="Y15" s="224">
        <v>1.38</v>
      </c>
      <c r="Z15" s="224">
        <v>3.2000000000000001E-2</v>
      </c>
      <c r="AA15" s="224">
        <v>1.86</v>
      </c>
      <c r="AB15" s="224">
        <v>0.33</v>
      </c>
      <c r="AC15" s="224">
        <v>0.1</v>
      </c>
      <c r="AD15" s="224">
        <v>0.06</v>
      </c>
      <c r="AE15" s="224">
        <v>0.77</v>
      </c>
      <c r="AF15" s="224">
        <v>0.27</v>
      </c>
      <c r="AG15" s="224">
        <v>3.3</v>
      </c>
      <c r="AH15" s="224">
        <v>0.06</v>
      </c>
      <c r="AI15" s="224">
        <v>58.4</v>
      </c>
      <c r="AJ15" s="224">
        <v>173.23</v>
      </c>
      <c r="AK15" s="224">
        <v>1.02</v>
      </c>
      <c r="AL15" s="224">
        <v>0.97</v>
      </c>
      <c r="AM15" s="224">
        <v>174.25</v>
      </c>
      <c r="AN15" s="224">
        <v>0.97</v>
      </c>
      <c r="AO15" s="224">
        <v>0.49</v>
      </c>
      <c r="AP15" s="224">
        <v>4.8999999999999998E-3</v>
      </c>
      <c r="AQ15" s="242">
        <f t="shared" si="0"/>
        <v>158.96250000000001</v>
      </c>
      <c r="AR15" s="234">
        <f t="shared" si="1"/>
        <v>1.0961704804592278</v>
      </c>
      <c r="AS15" s="224">
        <f t="shared" si="2"/>
        <v>1096170.4804592279</v>
      </c>
      <c r="AT15" s="234">
        <f t="shared" si="3"/>
        <v>10.63285366045451</v>
      </c>
    </row>
    <row r="16" spans="1:46" s="205" customFormat="1" x14ac:dyDescent="0.3">
      <c r="A16" s="205" t="s">
        <v>796</v>
      </c>
      <c r="B16" s="205" t="s">
        <v>781</v>
      </c>
      <c r="C16" s="205">
        <v>148</v>
      </c>
      <c r="D16" s="205" t="s">
        <v>681</v>
      </c>
      <c r="E16" s="205" t="s">
        <v>149</v>
      </c>
      <c r="F16" s="205" t="s">
        <v>412</v>
      </c>
      <c r="G16" s="205" t="s">
        <v>782</v>
      </c>
      <c r="H16" s="205" t="s">
        <v>18</v>
      </c>
      <c r="I16" s="205">
        <v>1.9E-2</v>
      </c>
      <c r="J16" s="205" t="s">
        <v>288</v>
      </c>
      <c r="K16" s="205">
        <v>0</v>
      </c>
      <c r="L16" s="205">
        <v>1</v>
      </c>
      <c r="M16" s="205">
        <v>3</v>
      </c>
      <c r="N16" s="205">
        <v>3</v>
      </c>
      <c r="O16" s="205">
        <v>10</v>
      </c>
      <c r="P16" s="205">
        <v>18</v>
      </c>
      <c r="Q16" s="205">
        <v>5</v>
      </c>
      <c r="R16" s="205">
        <v>0.4</v>
      </c>
      <c r="S16" s="205">
        <v>4.2000000000000003E-2</v>
      </c>
      <c r="T16" s="205">
        <v>6.4</v>
      </c>
      <c r="U16" s="205">
        <v>6.9</v>
      </c>
      <c r="V16" s="205">
        <v>0.25</v>
      </c>
      <c r="W16" s="205">
        <v>5.5</v>
      </c>
      <c r="X16" s="205">
        <v>0.65</v>
      </c>
      <c r="Y16" s="205">
        <v>0.84</v>
      </c>
      <c r="Z16" s="205">
        <v>3.2000000000000001E-2</v>
      </c>
      <c r="AA16" s="205">
        <v>1.86</v>
      </c>
      <c r="AB16" s="205">
        <v>0.11</v>
      </c>
      <c r="AC16" s="205">
        <v>0.06</v>
      </c>
      <c r="AD16" s="205">
        <v>0.04</v>
      </c>
      <c r="AE16" s="205">
        <v>0.46</v>
      </c>
      <c r="AF16" s="205">
        <v>0.11</v>
      </c>
      <c r="AG16" s="205">
        <v>1.3</v>
      </c>
      <c r="AH16" s="205">
        <v>0.04</v>
      </c>
      <c r="AI16" s="205">
        <v>58.1</v>
      </c>
      <c r="AJ16" s="205">
        <v>307.69</v>
      </c>
      <c r="AK16" s="205" t="s">
        <v>700</v>
      </c>
      <c r="AL16" s="205">
        <v>0.52</v>
      </c>
      <c r="AM16" s="205">
        <v>308.48</v>
      </c>
      <c r="AN16" s="205">
        <v>0.52</v>
      </c>
      <c r="AO16" s="205">
        <v>0.49</v>
      </c>
      <c r="AP16" s="205">
        <v>4.8999999999999998E-3</v>
      </c>
      <c r="AQ16" s="240">
        <f t="shared" si="0"/>
        <v>158.96250000000001</v>
      </c>
      <c r="AR16" s="225">
        <f t="shared" si="1"/>
        <v>1.9405834709444052</v>
      </c>
      <c r="AS16" s="205">
        <f t="shared" si="2"/>
        <v>1940583.4709444053</v>
      </c>
      <c r="AT16" s="225">
        <f t="shared" si="3"/>
        <v>10.091034048910906</v>
      </c>
    </row>
    <row r="17" spans="1:46" s="205" customFormat="1" x14ac:dyDescent="0.3">
      <c r="A17" s="205" t="s">
        <v>797</v>
      </c>
      <c r="B17" s="205" t="s">
        <v>781</v>
      </c>
      <c r="C17" s="205">
        <v>169</v>
      </c>
      <c r="D17" s="205" t="s">
        <v>682</v>
      </c>
      <c r="E17" s="205" t="s">
        <v>149</v>
      </c>
      <c r="F17" s="205" t="s">
        <v>415</v>
      </c>
      <c r="G17" s="205" t="s">
        <v>782</v>
      </c>
      <c r="H17" s="205" t="s">
        <v>18</v>
      </c>
      <c r="I17" s="205">
        <v>3.3000000000000002E-2</v>
      </c>
      <c r="J17" s="205" t="s">
        <v>339</v>
      </c>
      <c r="K17" s="205">
        <v>0</v>
      </c>
      <c r="L17" s="205">
        <v>1</v>
      </c>
      <c r="M17" s="205">
        <v>2</v>
      </c>
      <c r="N17" s="205">
        <v>8</v>
      </c>
      <c r="O17" s="205">
        <v>7</v>
      </c>
      <c r="P17" s="205">
        <v>29</v>
      </c>
      <c r="Q17" s="205">
        <v>4.4000000000000004</v>
      </c>
      <c r="R17" s="205">
        <v>0.73</v>
      </c>
      <c r="S17" s="205">
        <v>3.5999999999999997E-2</v>
      </c>
      <c r="T17" s="205">
        <v>5.7</v>
      </c>
      <c r="U17" s="205">
        <v>6.4</v>
      </c>
      <c r="V17" s="205">
        <v>0.48</v>
      </c>
      <c r="W17" s="205">
        <v>8</v>
      </c>
      <c r="X17" s="205">
        <v>0.83</v>
      </c>
      <c r="Y17" s="205">
        <v>1.01</v>
      </c>
      <c r="Z17" s="205">
        <v>5.7000000000000002E-2</v>
      </c>
      <c r="AA17" s="205">
        <v>2.06</v>
      </c>
      <c r="AB17" s="205">
        <v>0.16</v>
      </c>
      <c r="AC17" s="205">
        <v>0.18</v>
      </c>
      <c r="AD17" s="205">
        <v>0.04</v>
      </c>
      <c r="AE17" s="205">
        <v>0.6</v>
      </c>
      <c r="AF17" s="205">
        <v>0.17</v>
      </c>
      <c r="AG17" s="205">
        <v>4</v>
      </c>
      <c r="AH17" s="205">
        <v>0.08</v>
      </c>
      <c r="AI17" s="205">
        <v>75.3</v>
      </c>
      <c r="AJ17" s="205">
        <v>255.18</v>
      </c>
      <c r="AK17" s="205">
        <v>2.17</v>
      </c>
      <c r="AL17" s="205">
        <v>0.83</v>
      </c>
      <c r="AM17" s="205">
        <v>257.35000000000002</v>
      </c>
      <c r="AN17" s="205">
        <v>0.82</v>
      </c>
      <c r="AO17" s="205">
        <v>0.49</v>
      </c>
      <c r="AP17" s="205">
        <v>4.8999999999999998E-3</v>
      </c>
      <c r="AQ17" s="240">
        <f t="shared" si="0"/>
        <v>158.96250000000001</v>
      </c>
      <c r="AR17" s="225">
        <f t="shared" si="1"/>
        <v>1.618935283478808</v>
      </c>
      <c r="AS17" s="205">
        <f t="shared" si="2"/>
        <v>1618935.2834788079</v>
      </c>
      <c r="AT17" s="225">
        <f t="shared" si="3"/>
        <v>13.437162852874106</v>
      </c>
    </row>
    <row r="18" spans="1:46" s="229" customFormat="1" x14ac:dyDescent="0.3">
      <c r="A18" s="229" t="s">
        <v>798</v>
      </c>
      <c r="B18" s="229" t="s">
        <v>781</v>
      </c>
      <c r="C18" s="229">
        <v>217</v>
      </c>
      <c r="D18" s="229" t="s">
        <v>683</v>
      </c>
      <c r="E18" s="229" t="s">
        <v>149</v>
      </c>
      <c r="F18" s="229" t="s">
        <v>419</v>
      </c>
      <c r="G18" s="229" t="s">
        <v>782</v>
      </c>
      <c r="H18" s="229" t="s">
        <v>18</v>
      </c>
      <c r="I18" s="229">
        <v>2.1999999999999999E-2</v>
      </c>
      <c r="J18" s="229" t="s">
        <v>285</v>
      </c>
      <c r="K18" s="229">
        <v>0</v>
      </c>
      <c r="L18" s="229">
        <v>1</v>
      </c>
      <c r="M18" s="229">
        <v>3</v>
      </c>
      <c r="N18" s="229">
        <v>17</v>
      </c>
      <c r="O18" s="229">
        <v>7</v>
      </c>
      <c r="P18" s="229">
        <v>70</v>
      </c>
      <c r="Q18" s="229">
        <v>11.7</v>
      </c>
      <c r="R18" s="229">
        <v>0.56000000000000005</v>
      </c>
      <c r="S18" s="229">
        <v>8.4000000000000005E-2</v>
      </c>
      <c r="T18" s="229">
        <v>5.7</v>
      </c>
      <c r="U18" s="229">
        <v>6.3</v>
      </c>
      <c r="V18" s="229">
        <v>0.28000000000000003</v>
      </c>
      <c r="W18" s="229">
        <v>12.8</v>
      </c>
      <c r="X18" s="229">
        <v>1.0900000000000001</v>
      </c>
      <c r="Y18" s="229">
        <v>0.77</v>
      </c>
      <c r="Z18" s="229">
        <v>3.2000000000000001E-2</v>
      </c>
      <c r="AA18" s="229">
        <v>2.04</v>
      </c>
      <c r="AB18" s="229">
        <v>0.18</v>
      </c>
      <c r="AC18" s="229">
        <v>0.09</v>
      </c>
      <c r="AD18" s="229">
        <v>0.16</v>
      </c>
      <c r="AE18" s="229">
        <v>0.51</v>
      </c>
      <c r="AF18" s="229">
        <v>0.2</v>
      </c>
      <c r="AG18" s="229">
        <v>2.5</v>
      </c>
      <c r="AH18" s="229">
        <v>7.0000000000000007E-2</v>
      </c>
      <c r="AI18" s="229">
        <v>74.3</v>
      </c>
      <c r="AJ18" s="229">
        <v>254.01</v>
      </c>
      <c r="AK18" s="229">
        <v>1.38</v>
      </c>
      <c r="AL18" s="229">
        <v>0.9</v>
      </c>
      <c r="AM18" s="229">
        <v>255.39</v>
      </c>
      <c r="AN18" s="229">
        <v>0.9</v>
      </c>
      <c r="AO18" s="229">
        <v>0.49</v>
      </c>
      <c r="AP18" s="229">
        <v>4.8999999999999998E-3</v>
      </c>
      <c r="AQ18" s="241">
        <f t="shared" si="0"/>
        <v>158.96250000000001</v>
      </c>
      <c r="AR18" s="230">
        <f t="shared" si="1"/>
        <v>1.6066053314460957</v>
      </c>
      <c r="AS18" s="229">
        <f t="shared" si="2"/>
        <v>1606605.3314460958</v>
      </c>
      <c r="AT18" s="230">
        <f t="shared" si="3"/>
        <v>14.459447983014863</v>
      </c>
    </row>
    <row r="19" spans="1:46" s="224" customFormat="1" x14ac:dyDescent="0.3">
      <c r="A19" s="224" t="s">
        <v>799</v>
      </c>
      <c r="B19" s="224" t="s">
        <v>781</v>
      </c>
      <c r="C19" s="224">
        <v>100</v>
      </c>
      <c r="D19" s="224" t="s">
        <v>679</v>
      </c>
      <c r="E19" s="224" t="s">
        <v>154</v>
      </c>
      <c r="F19" s="224" t="s">
        <v>406</v>
      </c>
      <c r="G19" s="224" t="s">
        <v>782</v>
      </c>
      <c r="H19" s="224" t="s">
        <v>18</v>
      </c>
      <c r="I19" s="224">
        <v>2.4E-2</v>
      </c>
      <c r="J19" s="224" t="s">
        <v>339</v>
      </c>
      <c r="K19" s="224">
        <v>0</v>
      </c>
      <c r="L19" s="224">
        <v>1</v>
      </c>
      <c r="M19" s="224">
        <v>2</v>
      </c>
      <c r="N19" s="224">
        <v>20</v>
      </c>
      <c r="O19" s="224">
        <v>12</v>
      </c>
      <c r="P19" s="224">
        <v>56</v>
      </c>
      <c r="Q19" s="224">
        <v>16.8</v>
      </c>
      <c r="R19" s="224">
        <v>0.85</v>
      </c>
      <c r="S19" s="224">
        <v>9.0999999999999998E-2</v>
      </c>
      <c r="T19" s="224">
        <v>5.8</v>
      </c>
      <c r="U19" s="224">
        <v>6.2</v>
      </c>
      <c r="V19" s="224">
        <v>0.32</v>
      </c>
      <c r="W19" s="224">
        <v>15.9</v>
      </c>
      <c r="X19" s="224">
        <v>0.75</v>
      </c>
      <c r="Y19" s="224">
        <v>1.27</v>
      </c>
      <c r="Z19" s="224">
        <v>6.4000000000000001E-2</v>
      </c>
      <c r="AA19" s="224">
        <v>3.31</v>
      </c>
      <c r="AB19" s="224">
        <v>0.28999999999999998</v>
      </c>
      <c r="AC19" s="224">
        <v>0.13</v>
      </c>
      <c r="AD19" s="224">
        <v>0.14000000000000001</v>
      </c>
      <c r="AE19" s="224">
        <v>0.72</v>
      </c>
      <c r="AF19" s="224">
        <v>0.27</v>
      </c>
      <c r="AG19" s="224">
        <v>6.5</v>
      </c>
      <c r="AH19" s="224">
        <v>0.06</v>
      </c>
      <c r="AI19" s="224">
        <v>113.5</v>
      </c>
      <c r="AJ19" s="224">
        <v>239.65</v>
      </c>
      <c r="AK19" s="224">
        <v>2.17</v>
      </c>
      <c r="AL19" s="224">
        <v>1.26</v>
      </c>
      <c r="AM19" s="224">
        <v>241.82</v>
      </c>
      <c r="AN19" s="224">
        <v>1.25</v>
      </c>
      <c r="AO19" s="224">
        <v>0.49</v>
      </c>
      <c r="AP19" s="224">
        <v>4.8999999999999998E-3</v>
      </c>
      <c r="AQ19" s="242">
        <f t="shared" si="0"/>
        <v>158.96250000000001</v>
      </c>
      <c r="AR19" s="234">
        <f t="shared" si="1"/>
        <v>1.5212392859951245</v>
      </c>
      <c r="AS19" s="224">
        <f t="shared" si="2"/>
        <v>1521239.2859951244</v>
      </c>
      <c r="AT19" s="234">
        <f t="shared" si="3"/>
        <v>19.167615003538568</v>
      </c>
    </row>
    <row r="20" spans="1:46" s="205" customFormat="1" x14ac:dyDescent="0.3">
      <c r="A20" s="205" t="s">
        <v>800</v>
      </c>
      <c r="B20" s="205" t="s">
        <v>781</v>
      </c>
      <c r="C20" s="205">
        <v>115</v>
      </c>
      <c r="D20" s="205" t="s">
        <v>681</v>
      </c>
      <c r="E20" s="205" t="s">
        <v>154</v>
      </c>
      <c r="F20" s="205" t="s">
        <v>412</v>
      </c>
      <c r="G20" s="205" t="s">
        <v>782</v>
      </c>
      <c r="H20" s="205" t="s">
        <v>18</v>
      </c>
      <c r="I20" s="205">
        <v>2.5999999999999999E-2</v>
      </c>
      <c r="J20" s="205" t="s">
        <v>285</v>
      </c>
      <c r="K20" s="205">
        <v>0</v>
      </c>
      <c r="L20" s="205">
        <v>1</v>
      </c>
      <c r="M20" s="205">
        <v>2</v>
      </c>
      <c r="N20" s="205">
        <v>30</v>
      </c>
      <c r="O20" s="205">
        <v>14</v>
      </c>
      <c r="P20" s="205">
        <v>32</v>
      </c>
      <c r="Q20" s="205">
        <v>6.2</v>
      </c>
      <c r="R20" s="205">
        <v>0.4</v>
      </c>
      <c r="S20" s="205">
        <v>6.7000000000000004E-2</v>
      </c>
      <c r="T20" s="205">
        <v>5.8</v>
      </c>
      <c r="U20" s="205">
        <v>6.3</v>
      </c>
      <c r="V20" s="205">
        <v>0.26</v>
      </c>
      <c r="W20" s="205">
        <v>9.1999999999999993</v>
      </c>
      <c r="X20" s="205">
        <v>1.04</v>
      </c>
      <c r="Y20" s="205">
        <v>1.1000000000000001</v>
      </c>
      <c r="Z20" s="205">
        <v>4.4999999999999998E-2</v>
      </c>
      <c r="AA20" s="205">
        <v>1.83</v>
      </c>
      <c r="AB20" s="205">
        <v>0.17</v>
      </c>
      <c r="AC20" s="205">
        <v>7.0000000000000007E-2</v>
      </c>
      <c r="AD20" s="205">
        <v>0.03</v>
      </c>
      <c r="AE20" s="205">
        <v>0.65</v>
      </c>
      <c r="AF20" s="205">
        <v>0.2</v>
      </c>
      <c r="AG20" s="205">
        <v>1.4</v>
      </c>
      <c r="AH20" s="205">
        <v>0.04</v>
      </c>
      <c r="AI20" s="205">
        <v>90.4</v>
      </c>
      <c r="AJ20" s="205">
        <v>224.29</v>
      </c>
      <c r="AK20" s="205">
        <v>1.98</v>
      </c>
      <c r="AL20" s="205">
        <v>0.59</v>
      </c>
      <c r="AM20" s="205">
        <v>226.27</v>
      </c>
      <c r="AN20" s="205">
        <v>0.59</v>
      </c>
      <c r="AO20" s="205">
        <v>0.49</v>
      </c>
      <c r="AP20" s="205">
        <v>4.8999999999999998E-3</v>
      </c>
      <c r="AQ20" s="240">
        <f t="shared" si="0"/>
        <v>158.96250000000001</v>
      </c>
      <c r="AR20" s="225">
        <f t="shared" si="1"/>
        <v>1.4234174726743729</v>
      </c>
      <c r="AS20" s="205">
        <f t="shared" si="2"/>
        <v>1423417.4726743728</v>
      </c>
      <c r="AT20" s="225">
        <f t="shared" si="3"/>
        <v>8.3981630887787997</v>
      </c>
    </row>
    <row r="21" spans="1:46" s="205" customFormat="1" x14ac:dyDescent="0.3">
      <c r="A21" s="205" t="s">
        <v>801</v>
      </c>
      <c r="B21" s="205" t="s">
        <v>781</v>
      </c>
      <c r="C21" s="205">
        <v>187</v>
      </c>
      <c r="D21" s="205" t="s">
        <v>682</v>
      </c>
      <c r="E21" s="205" t="s">
        <v>154</v>
      </c>
      <c r="F21" s="205" t="s">
        <v>415</v>
      </c>
      <c r="G21" s="205" t="s">
        <v>782</v>
      </c>
      <c r="H21" s="205" t="s">
        <v>18</v>
      </c>
      <c r="I21" s="205">
        <v>1.7000000000000001E-2</v>
      </c>
      <c r="J21" s="205" t="s">
        <v>285</v>
      </c>
      <c r="K21" s="205">
        <v>0</v>
      </c>
      <c r="L21" s="205">
        <v>1</v>
      </c>
      <c r="M21" s="205">
        <v>2</v>
      </c>
      <c r="N21" s="205">
        <v>9</v>
      </c>
      <c r="O21" s="205">
        <v>9</v>
      </c>
      <c r="P21" s="205">
        <v>30</v>
      </c>
      <c r="Q21" s="205">
        <v>7</v>
      </c>
      <c r="R21" s="205">
        <v>0.53</v>
      </c>
      <c r="S21" s="205">
        <v>0.05</v>
      </c>
      <c r="T21" s="205">
        <v>6.2</v>
      </c>
      <c r="U21" s="205">
        <v>6.7</v>
      </c>
      <c r="V21" s="205">
        <v>0.33</v>
      </c>
      <c r="W21" s="205">
        <v>6.2</v>
      </c>
      <c r="X21" s="205">
        <v>1.24</v>
      </c>
      <c r="Y21" s="205">
        <v>1.25</v>
      </c>
      <c r="Z21" s="205">
        <v>1.7999999999999999E-2</v>
      </c>
      <c r="AA21" s="205">
        <v>2.36</v>
      </c>
      <c r="AB21" s="205">
        <v>0.14000000000000001</v>
      </c>
      <c r="AC21" s="205">
        <v>0.05</v>
      </c>
      <c r="AD21" s="205">
        <v>0.02</v>
      </c>
      <c r="AE21" s="205">
        <v>0.36</v>
      </c>
      <c r="AF21" s="205">
        <v>0.16</v>
      </c>
      <c r="AG21" s="205">
        <v>1.3</v>
      </c>
      <c r="AH21" s="205">
        <v>7.0000000000000007E-2</v>
      </c>
      <c r="AI21" s="205">
        <v>65.3</v>
      </c>
      <c r="AJ21" s="205">
        <v>260.26</v>
      </c>
      <c r="AK21" s="205">
        <v>1.1299999999999999</v>
      </c>
      <c r="AL21" s="205">
        <v>0.69</v>
      </c>
      <c r="AM21" s="205">
        <v>261.39</v>
      </c>
      <c r="AN21" s="205">
        <v>0.69</v>
      </c>
      <c r="AO21" s="205">
        <v>0.49</v>
      </c>
      <c r="AP21" s="205">
        <v>4.8999999999999998E-3</v>
      </c>
      <c r="AQ21" s="240">
        <f t="shared" si="0"/>
        <v>158.96250000000001</v>
      </c>
      <c r="AR21" s="225">
        <f t="shared" si="1"/>
        <v>1.6443500825666428</v>
      </c>
      <c r="AS21" s="205">
        <f t="shared" si="2"/>
        <v>1644350.0825666429</v>
      </c>
      <c r="AT21" s="225">
        <f t="shared" si="3"/>
        <v>11.346015569709836</v>
      </c>
    </row>
    <row r="22" spans="1:46" s="229" customFormat="1" x14ac:dyDescent="0.3">
      <c r="A22" s="229" t="s">
        <v>802</v>
      </c>
      <c r="B22" s="229" t="s">
        <v>781</v>
      </c>
      <c r="C22" s="229">
        <v>223</v>
      </c>
      <c r="D22" s="229" t="s">
        <v>683</v>
      </c>
      <c r="E22" s="229" t="s">
        <v>154</v>
      </c>
      <c r="F22" s="229" t="s">
        <v>419</v>
      </c>
      <c r="G22" s="229" t="s">
        <v>782</v>
      </c>
      <c r="H22" s="229" t="s">
        <v>18</v>
      </c>
      <c r="I22" s="229">
        <v>2.4E-2</v>
      </c>
      <c r="J22" s="229" t="s">
        <v>285</v>
      </c>
      <c r="K22" s="229">
        <v>0</v>
      </c>
      <c r="L22" s="229">
        <v>1</v>
      </c>
      <c r="M22" s="229">
        <v>2</v>
      </c>
      <c r="N22" s="229">
        <v>14</v>
      </c>
      <c r="O22" s="229">
        <v>10</v>
      </c>
      <c r="P22" s="229">
        <v>18</v>
      </c>
      <c r="Q22" s="229">
        <v>6.2</v>
      </c>
      <c r="R22" s="229">
        <v>0.68</v>
      </c>
      <c r="S22" s="229">
        <v>6.3E-2</v>
      </c>
      <c r="T22" s="229">
        <v>5.8</v>
      </c>
      <c r="U22" s="229">
        <v>6.4</v>
      </c>
      <c r="V22" s="229">
        <v>0.32</v>
      </c>
      <c r="W22" s="229">
        <v>10.1</v>
      </c>
      <c r="X22" s="229">
        <v>1.23</v>
      </c>
      <c r="Y22" s="229">
        <v>1.19</v>
      </c>
      <c r="Z22" s="229">
        <v>4.5999999999999999E-2</v>
      </c>
      <c r="AA22" s="229">
        <v>2.54</v>
      </c>
      <c r="AB22" s="229">
        <v>0.24</v>
      </c>
      <c r="AC22" s="229">
        <v>0.01</v>
      </c>
      <c r="AD22" s="229">
        <v>0.04</v>
      </c>
      <c r="AE22" s="229">
        <v>0.82</v>
      </c>
      <c r="AF22" s="229">
        <v>0.16</v>
      </c>
      <c r="AG22" s="229">
        <v>4.8</v>
      </c>
      <c r="AH22" s="229">
        <v>7.0000000000000007E-2</v>
      </c>
      <c r="AI22" s="229">
        <v>76.400000000000006</v>
      </c>
      <c r="AJ22" s="229">
        <v>223.97</v>
      </c>
      <c r="AK22" s="229" t="s">
        <v>700</v>
      </c>
      <c r="AL22" s="229">
        <v>1.02</v>
      </c>
      <c r="AM22" s="229">
        <v>223.97</v>
      </c>
      <c r="AN22" s="229">
        <v>1.02</v>
      </c>
      <c r="AO22" s="229">
        <v>0.49</v>
      </c>
      <c r="AP22" s="229">
        <v>4.8999999999999998E-3</v>
      </c>
      <c r="AQ22" s="241">
        <f t="shared" si="0"/>
        <v>158.96250000000001</v>
      </c>
      <c r="AR22" s="230">
        <f t="shared" si="1"/>
        <v>1.4089486514114964</v>
      </c>
      <c r="AS22" s="229">
        <f t="shared" si="2"/>
        <v>1408948.6514114963</v>
      </c>
      <c r="AT22" s="230">
        <f t="shared" si="3"/>
        <v>14.371276244397265</v>
      </c>
    </row>
    <row r="23" spans="1:46" s="224" customFormat="1" x14ac:dyDescent="0.3">
      <c r="A23" s="224" t="s">
        <v>803</v>
      </c>
      <c r="B23" s="224" t="s">
        <v>781</v>
      </c>
      <c r="C23" s="224">
        <v>82</v>
      </c>
      <c r="D23" s="224" t="s">
        <v>679</v>
      </c>
      <c r="E23" s="224" t="s">
        <v>159</v>
      </c>
      <c r="F23" s="224" t="s">
        <v>406</v>
      </c>
      <c r="G23" s="224" t="s">
        <v>782</v>
      </c>
      <c r="H23" s="224" t="s">
        <v>18</v>
      </c>
      <c r="I23" s="224">
        <v>4.5999999999999999E-2</v>
      </c>
      <c r="J23" s="224" t="s">
        <v>339</v>
      </c>
      <c r="K23" s="224">
        <v>0</v>
      </c>
      <c r="L23" s="224">
        <v>1</v>
      </c>
      <c r="M23" s="224">
        <v>1</v>
      </c>
      <c r="N23" s="224">
        <v>21</v>
      </c>
      <c r="O23" s="224">
        <v>9</v>
      </c>
      <c r="P23" s="224">
        <v>75</v>
      </c>
      <c r="Q23" s="224">
        <v>10.6</v>
      </c>
      <c r="R23" s="224">
        <v>0.63</v>
      </c>
      <c r="S23" s="224">
        <v>9.0999999999999998E-2</v>
      </c>
      <c r="T23" s="224">
        <v>6.4</v>
      </c>
      <c r="U23" s="224">
        <v>6.9</v>
      </c>
      <c r="V23" s="224">
        <v>0.16</v>
      </c>
      <c r="W23" s="224">
        <v>10.199999999999999</v>
      </c>
      <c r="X23" s="224">
        <v>0.47</v>
      </c>
      <c r="Y23" s="224">
        <v>5.21</v>
      </c>
      <c r="Z23" s="224">
        <v>4.7E-2</v>
      </c>
      <c r="AA23" s="224">
        <v>2.15</v>
      </c>
      <c r="AB23" s="224">
        <v>0.23</v>
      </c>
      <c r="AC23" s="224">
        <v>0.18</v>
      </c>
      <c r="AD23" s="224">
        <v>0.1</v>
      </c>
      <c r="AE23" s="224">
        <v>0.32</v>
      </c>
      <c r="AF23" s="224">
        <v>0.25</v>
      </c>
      <c r="AG23" s="224">
        <v>4.4000000000000004</v>
      </c>
      <c r="AH23" s="224">
        <v>0.05</v>
      </c>
      <c r="AI23" s="224">
        <v>78.3</v>
      </c>
      <c r="AJ23" s="224">
        <v>233.74</v>
      </c>
      <c r="AK23" s="224" t="s">
        <v>700</v>
      </c>
      <c r="AL23" s="224">
        <v>0.65</v>
      </c>
      <c r="AM23" s="224">
        <v>234.41</v>
      </c>
      <c r="AN23" s="224">
        <v>0.65</v>
      </c>
      <c r="AO23" s="224">
        <v>0.49</v>
      </c>
      <c r="AP23" s="224">
        <v>4.8999999999999998E-3</v>
      </c>
      <c r="AQ23" s="242">
        <f t="shared" si="0"/>
        <v>158.96250000000001</v>
      </c>
      <c r="AR23" s="234">
        <f t="shared" si="1"/>
        <v>1.4746245183612487</v>
      </c>
      <c r="AS23" s="224">
        <f t="shared" si="2"/>
        <v>1474624.5183612488</v>
      </c>
      <c r="AT23" s="234">
        <f t="shared" si="3"/>
        <v>9.5850593693481176</v>
      </c>
    </row>
    <row r="24" spans="1:46" s="205" customFormat="1" x14ac:dyDescent="0.3">
      <c r="A24" s="205" t="s">
        <v>804</v>
      </c>
      <c r="B24" s="205" t="s">
        <v>781</v>
      </c>
      <c r="C24" s="205">
        <v>124</v>
      </c>
      <c r="D24" s="205" t="s">
        <v>681</v>
      </c>
      <c r="E24" s="205" t="s">
        <v>159</v>
      </c>
      <c r="F24" s="205" t="s">
        <v>412</v>
      </c>
      <c r="G24" s="205" t="s">
        <v>782</v>
      </c>
      <c r="H24" s="205" t="s">
        <v>18</v>
      </c>
      <c r="I24" s="205">
        <v>3.5999999999999997E-2</v>
      </c>
      <c r="J24" s="205" t="s">
        <v>286</v>
      </c>
      <c r="K24" s="205">
        <v>0</v>
      </c>
      <c r="L24" s="205">
        <v>1</v>
      </c>
      <c r="M24" s="205">
        <v>4</v>
      </c>
      <c r="N24" s="205">
        <v>12</v>
      </c>
      <c r="O24" s="205">
        <v>12</v>
      </c>
      <c r="P24" s="205">
        <v>81</v>
      </c>
      <c r="Q24" s="205">
        <v>6.3</v>
      </c>
      <c r="R24" s="205">
        <v>0.69</v>
      </c>
      <c r="S24" s="205">
        <v>6.0999999999999999E-2</v>
      </c>
      <c r="T24" s="205">
        <v>6.5</v>
      </c>
      <c r="U24" s="205">
        <v>6.9</v>
      </c>
      <c r="V24" s="205">
        <v>0.36</v>
      </c>
      <c r="W24" s="205">
        <v>5.4</v>
      </c>
      <c r="X24" s="205">
        <v>0.64</v>
      </c>
      <c r="Y24" s="205">
        <v>0.94</v>
      </c>
      <c r="Z24" s="205">
        <v>0.06</v>
      </c>
      <c r="AA24" s="205">
        <v>3.01</v>
      </c>
      <c r="AB24" s="205">
        <v>0.3</v>
      </c>
      <c r="AC24" s="205">
        <v>0.19</v>
      </c>
      <c r="AD24" s="205">
        <v>0.06</v>
      </c>
      <c r="AE24" s="205">
        <v>0.63</v>
      </c>
      <c r="AF24" s="205">
        <v>0.26</v>
      </c>
      <c r="AG24" s="205" t="s">
        <v>784</v>
      </c>
      <c r="AH24" s="205">
        <v>0.05</v>
      </c>
      <c r="AI24" s="205">
        <v>68.3</v>
      </c>
      <c r="AJ24" s="205">
        <v>203.68</v>
      </c>
      <c r="AK24" s="205" t="s">
        <v>700</v>
      </c>
      <c r="AL24" s="205">
        <v>0.98</v>
      </c>
      <c r="AM24" s="205">
        <v>204.22</v>
      </c>
      <c r="AN24" s="205">
        <v>0.97</v>
      </c>
      <c r="AO24" s="205">
        <v>0.49</v>
      </c>
      <c r="AP24" s="205">
        <v>4.8999999999999998E-3</v>
      </c>
      <c r="AQ24" s="240">
        <f t="shared" si="0"/>
        <v>158.96250000000001</v>
      </c>
      <c r="AR24" s="225">
        <f t="shared" si="1"/>
        <v>1.2847055123063615</v>
      </c>
      <c r="AS24" s="205">
        <f t="shared" si="2"/>
        <v>1284705.5123063615</v>
      </c>
      <c r="AT24" s="225">
        <f t="shared" si="3"/>
        <v>12.590114020602343</v>
      </c>
    </row>
    <row r="25" spans="1:46" s="205" customFormat="1" x14ac:dyDescent="0.3">
      <c r="A25" s="205" t="s">
        <v>805</v>
      </c>
      <c r="B25" s="205" t="s">
        <v>781</v>
      </c>
      <c r="C25" s="205">
        <v>178</v>
      </c>
      <c r="D25" s="205" t="s">
        <v>682</v>
      </c>
      <c r="E25" s="205" t="s">
        <v>159</v>
      </c>
      <c r="F25" s="205" t="s">
        <v>415</v>
      </c>
      <c r="G25" s="205" t="s">
        <v>782</v>
      </c>
      <c r="H25" s="205" t="s">
        <v>18</v>
      </c>
      <c r="I25" s="205">
        <v>1.7999999999999999E-2</v>
      </c>
      <c r="J25" s="205" t="s">
        <v>339</v>
      </c>
      <c r="K25" s="205">
        <v>0</v>
      </c>
      <c r="L25" s="205">
        <v>1</v>
      </c>
      <c r="M25" s="205">
        <v>3</v>
      </c>
      <c r="N25" s="205">
        <v>12</v>
      </c>
      <c r="O25" s="205">
        <v>8</v>
      </c>
      <c r="P25" s="205">
        <v>22</v>
      </c>
      <c r="Q25" s="205">
        <v>4.5999999999999996</v>
      </c>
      <c r="R25" s="205">
        <v>0.54</v>
      </c>
      <c r="S25" s="205">
        <v>0.05</v>
      </c>
      <c r="T25" s="205">
        <v>6</v>
      </c>
      <c r="U25" s="205">
        <v>6.6</v>
      </c>
      <c r="V25" s="205">
        <v>0.35</v>
      </c>
      <c r="W25" s="205">
        <v>6.7</v>
      </c>
      <c r="X25" s="205">
        <v>0.81</v>
      </c>
      <c r="Y25" s="205">
        <v>1.04</v>
      </c>
      <c r="Z25" s="205">
        <v>3.9E-2</v>
      </c>
      <c r="AA25" s="205">
        <v>2.7</v>
      </c>
      <c r="AB25" s="205">
        <v>0.25</v>
      </c>
      <c r="AC25" s="205">
        <v>0.04</v>
      </c>
      <c r="AD25" s="205">
        <v>0.03</v>
      </c>
      <c r="AE25" s="205">
        <v>0.73</v>
      </c>
      <c r="AF25" s="205">
        <v>0.19</v>
      </c>
      <c r="AG25" s="205" t="s">
        <v>784</v>
      </c>
      <c r="AH25" s="205">
        <v>0.06</v>
      </c>
      <c r="AI25" s="205">
        <v>66.400000000000006</v>
      </c>
      <c r="AJ25" s="205">
        <v>216.47</v>
      </c>
      <c r="AK25" s="205" t="s">
        <v>700</v>
      </c>
      <c r="AL25" s="205">
        <v>0.76</v>
      </c>
      <c r="AM25" s="205">
        <v>217.32</v>
      </c>
      <c r="AN25" s="205">
        <v>0.76</v>
      </c>
      <c r="AO25" s="205">
        <v>0.49</v>
      </c>
      <c r="AP25" s="205">
        <v>4.8999999999999998E-3</v>
      </c>
      <c r="AQ25" s="240">
        <f t="shared" si="0"/>
        <v>158.96250000000001</v>
      </c>
      <c r="AR25" s="225">
        <f t="shared" si="1"/>
        <v>1.3671148855862232</v>
      </c>
      <c r="AS25" s="205">
        <f t="shared" si="2"/>
        <v>1367114.8855862231</v>
      </c>
      <c r="AT25" s="225">
        <f t="shared" si="3"/>
        <v>10.390073130455296</v>
      </c>
    </row>
    <row r="26" spans="1:46" s="229" customFormat="1" x14ac:dyDescent="0.3">
      <c r="A26" s="229" t="s">
        <v>806</v>
      </c>
      <c r="B26" s="229" t="s">
        <v>781</v>
      </c>
      <c r="C26" s="229">
        <v>229</v>
      </c>
      <c r="D26" s="229" t="s">
        <v>683</v>
      </c>
      <c r="E26" s="229" t="s">
        <v>159</v>
      </c>
      <c r="F26" s="229" t="s">
        <v>419</v>
      </c>
      <c r="G26" s="229" t="s">
        <v>782</v>
      </c>
      <c r="H26" s="229" t="s">
        <v>18</v>
      </c>
      <c r="I26" s="229">
        <v>2.1000000000000001E-2</v>
      </c>
      <c r="J26" s="229" t="s">
        <v>285</v>
      </c>
      <c r="K26" s="229">
        <v>0</v>
      </c>
      <c r="L26" s="229">
        <v>1</v>
      </c>
      <c r="M26" s="229">
        <v>3</v>
      </c>
      <c r="N26" s="229">
        <v>17</v>
      </c>
      <c r="O26" s="229">
        <v>10</v>
      </c>
      <c r="P26" s="229">
        <v>27</v>
      </c>
      <c r="Q26" s="229">
        <v>5.4</v>
      </c>
      <c r="R26" s="229">
        <v>0.91</v>
      </c>
      <c r="S26" s="229">
        <v>6.5000000000000002E-2</v>
      </c>
      <c r="T26" s="229">
        <v>5.9</v>
      </c>
      <c r="U26" s="229">
        <v>6.4</v>
      </c>
      <c r="V26" s="229">
        <v>0.25</v>
      </c>
      <c r="W26" s="229">
        <v>9.6</v>
      </c>
      <c r="X26" s="229">
        <v>0.86</v>
      </c>
      <c r="Y26" s="229">
        <v>2.66</v>
      </c>
      <c r="Z26" s="229">
        <v>4.9000000000000002E-2</v>
      </c>
      <c r="AA26" s="229">
        <v>2.09</v>
      </c>
      <c r="AB26" s="229">
        <v>0.19</v>
      </c>
      <c r="AC26" s="229">
        <v>0.05</v>
      </c>
      <c r="AD26" s="229">
        <v>0.05</v>
      </c>
      <c r="AE26" s="229">
        <v>0.86</v>
      </c>
      <c r="AF26" s="229">
        <v>0.19</v>
      </c>
      <c r="AG26" s="229" t="s">
        <v>784</v>
      </c>
      <c r="AH26" s="229">
        <v>7.0000000000000007E-2</v>
      </c>
      <c r="AI26" s="229">
        <v>123.8</v>
      </c>
      <c r="AJ26" s="229">
        <v>242.51</v>
      </c>
      <c r="AK26" s="229">
        <v>1.41</v>
      </c>
      <c r="AL26" s="229">
        <v>1.17</v>
      </c>
      <c r="AM26" s="229">
        <v>243.92</v>
      </c>
      <c r="AN26" s="229">
        <v>1.1599999999999999</v>
      </c>
      <c r="AO26" s="229">
        <v>0.49</v>
      </c>
      <c r="AP26" s="229">
        <v>4.8999999999999998E-3</v>
      </c>
      <c r="AQ26" s="241">
        <f t="shared" si="0"/>
        <v>158.96250000000001</v>
      </c>
      <c r="AR26" s="230">
        <f t="shared" si="1"/>
        <v>1.534449948887316</v>
      </c>
      <c r="AS26" s="229">
        <f t="shared" si="2"/>
        <v>1534449.948887316</v>
      </c>
      <c r="AT26" s="230">
        <f t="shared" si="3"/>
        <v>17.953064401981596</v>
      </c>
    </row>
    <row r="27" spans="1:46" s="224" customFormat="1" x14ac:dyDescent="0.3">
      <c r="A27" s="224" t="s">
        <v>807</v>
      </c>
      <c r="B27" s="224" t="s">
        <v>781</v>
      </c>
      <c r="C27" s="224">
        <v>94</v>
      </c>
      <c r="D27" s="224" t="s">
        <v>679</v>
      </c>
      <c r="E27" s="224" t="s">
        <v>164</v>
      </c>
      <c r="F27" s="224" t="s">
        <v>406</v>
      </c>
      <c r="G27" s="224" t="s">
        <v>782</v>
      </c>
      <c r="H27" s="224" t="s">
        <v>18</v>
      </c>
      <c r="I27" s="224">
        <v>2.7E-2</v>
      </c>
      <c r="J27" s="224" t="s">
        <v>339</v>
      </c>
      <c r="K27" s="224">
        <v>0</v>
      </c>
      <c r="L27" s="224">
        <v>1</v>
      </c>
      <c r="M27" s="224">
        <v>2</v>
      </c>
      <c r="N27" s="224">
        <v>17</v>
      </c>
      <c r="O27" s="224">
        <v>10</v>
      </c>
      <c r="P27" s="224">
        <v>56</v>
      </c>
      <c r="Q27" s="224">
        <v>11.8</v>
      </c>
      <c r="R27" s="224">
        <v>0.57999999999999996</v>
      </c>
      <c r="S27" s="224">
        <v>6.6000000000000003E-2</v>
      </c>
      <c r="T27" s="224">
        <v>5.5</v>
      </c>
      <c r="U27" s="224">
        <v>6.1</v>
      </c>
      <c r="V27" s="224">
        <v>0.25</v>
      </c>
      <c r="W27" s="224">
        <v>17</v>
      </c>
      <c r="X27" s="224">
        <v>0.49</v>
      </c>
      <c r="Y27" s="224">
        <v>0.62</v>
      </c>
      <c r="Z27" s="224">
        <v>0.05</v>
      </c>
      <c r="AA27" s="224">
        <v>1.94</v>
      </c>
      <c r="AB27" s="224">
        <v>0.25</v>
      </c>
      <c r="AC27" s="224">
        <v>0.1</v>
      </c>
      <c r="AD27" s="224">
        <v>7.0000000000000007E-2</v>
      </c>
      <c r="AE27" s="224">
        <v>0.75</v>
      </c>
      <c r="AF27" s="224">
        <v>0.25</v>
      </c>
      <c r="AG27" s="224">
        <v>11.2</v>
      </c>
      <c r="AH27" s="224">
        <v>0.06</v>
      </c>
      <c r="AI27" s="224">
        <v>87.8</v>
      </c>
      <c r="AJ27" s="224">
        <v>227.85</v>
      </c>
      <c r="AK27" s="224">
        <v>1.54</v>
      </c>
      <c r="AL27" s="224">
        <v>0.59</v>
      </c>
      <c r="AM27" s="224">
        <v>229.39</v>
      </c>
      <c r="AN27" s="224">
        <v>0.59</v>
      </c>
      <c r="AO27" s="224">
        <v>0.49</v>
      </c>
      <c r="AP27" s="224">
        <v>4.8999999999999998E-3</v>
      </c>
      <c r="AQ27" s="242">
        <f t="shared" si="0"/>
        <v>158.96250000000001</v>
      </c>
      <c r="AR27" s="234">
        <f t="shared" si="1"/>
        <v>1.4430447432570574</v>
      </c>
      <c r="AS27" s="224">
        <f t="shared" si="2"/>
        <v>1443044.7432570574</v>
      </c>
      <c r="AT27" s="234">
        <f t="shared" si="3"/>
        <v>8.5139639852166393</v>
      </c>
    </row>
    <row r="28" spans="1:46" s="205" customFormat="1" x14ac:dyDescent="0.3">
      <c r="A28" s="205" t="s">
        <v>808</v>
      </c>
      <c r="B28" s="205" t="s">
        <v>781</v>
      </c>
      <c r="C28" s="205">
        <v>130</v>
      </c>
      <c r="D28" s="205" t="s">
        <v>681</v>
      </c>
      <c r="E28" s="205" t="s">
        <v>164</v>
      </c>
      <c r="F28" s="205" t="s">
        <v>412</v>
      </c>
      <c r="G28" s="205" t="s">
        <v>782</v>
      </c>
      <c r="H28" s="205" t="s">
        <v>18</v>
      </c>
      <c r="I28" s="205">
        <v>4.8000000000000001E-2</v>
      </c>
      <c r="J28" s="205" t="s">
        <v>285</v>
      </c>
      <c r="K28" s="205">
        <v>0</v>
      </c>
      <c r="L28" s="205">
        <v>1</v>
      </c>
      <c r="M28" s="205">
        <v>2</v>
      </c>
      <c r="N28" s="205">
        <v>18</v>
      </c>
      <c r="O28" s="205">
        <v>12</v>
      </c>
      <c r="P28" s="205">
        <v>72</v>
      </c>
      <c r="Q28" s="205">
        <v>15.5</v>
      </c>
      <c r="R28" s="205">
        <v>0.55000000000000004</v>
      </c>
      <c r="S28" s="205">
        <v>0.1</v>
      </c>
      <c r="T28" s="205">
        <v>6.6</v>
      </c>
      <c r="U28" s="205">
        <v>7.1</v>
      </c>
      <c r="V28" s="205">
        <v>0.31</v>
      </c>
      <c r="W28" s="205">
        <v>4.5999999999999996</v>
      </c>
      <c r="X28" s="205">
        <v>0.57999999999999996</v>
      </c>
      <c r="Y28" s="205">
        <v>0.95</v>
      </c>
      <c r="Z28" s="205">
        <v>4.2000000000000003E-2</v>
      </c>
      <c r="AA28" s="205">
        <v>3</v>
      </c>
      <c r="AB28" s="205">
        <v>0.19</v>
      </c>
      <c r="AC28" s="205">
        <v>0.17</v>
      </c>
      <c r="AD28" s="205">
        <v>0.05</v>
      </c>
      <c r="AE28" s="205">
        <v>0.5</v>
      </c>
      <c r="AF28" s="205">
        <v>0.2</v>
      </c>
      <c r="AG28" s="205">
        <v>1.1000000000000001</v>
      </c>
      <c r="AH28" s="205">
        <v>7.0000000000000007E-2</v>
      </c>
      <c r="AI28" s="205">
        <v>99.2</v>
      </c>
      <c r="AJ28" s="205">
        <v>215.54</v>
      </c>
      <c r="AK28" s="205" t="s">
        <v>700</v>
      </c>
      <c r="AL28" s="205">
        <v>0.95</v>
      </c>
      <c r="AM28" s="205">
        <v>215.61</v>
      </c>
      <c r="AN28" s="205">
        <v>0.95</v>
      </c>
      <c r="AO28" s="205">
        <v>0.49</v>
      </c>
      <c r="AP28" s="205">
        <v>4.8999999999999998E-3</v>
      </c>
      <c r="AQ28" s="240">
        <f t="shared" si="0"/>
        <v>158.96250000000001</v>
      </c>
      <c r="AR28" s="225">
        <f t="shared" si="1"/>
        <v>1.3563576315168673</v>
      </c>
      <c r="AS28" s="205">
        <f t="shared" si="2"/>
        <v>1356357.6315168673</v>
      </c>
      <c r="AT28" s="225">
        <f t="shared" si="3"/>
        <v>12.885397499410239</v>
      </c>
    </row>
    <row r="29" spans="1:46" s="205" customFormat="1" x14ac:dyDescent="0.3">
      <c r="A29" s="205" t="s">
        <v>809</v>
      </c>
      <c r="B29" s="205" t="s">
        <v>781</v>
      </c>
      <c r="C29" s="205">
        <v>190</v>
      </c>
      <c r="D29" s="205" t="s">
        <v>682</v>
      </c>
      <c r="E29" s="205" t="s">
        <v>164</v>
      </c>
      <c r="F29" s="205" t="s">
        <v>415</v>
      </c>
      <c r="G29" s="205" t="s">
        <v>782</v>
      </c>
      <c r="H29" s="205" t="s">
        <v>18</v>
      </c>
      <c r="I29" s="205">
        <v>1.7999999999999999E-2</v>
      </c>
      <c r="J29" s="205" t="s">
        <v>285</v>
      </c>
      <c r="K29" s="205">
        <v>0</v>
      </c>
      <c r="L29" s="205">
        <v>1</v>
      </c>
      <c r="M29" s="205">
        <v>2</v>
      </c>
      <c r="N29" s="205">
        <v>6</v>
      </c>
      <c r="O29" s="205">
        <v>9</v>
      </c>
      <c r="P29" s="205">
        <v>18</v>
      </c>
      <c r="Q29" s="205">
        <v>6.4</v>
      </c>
      <c r="R29" s="205">
        <v>0.42</v>
      </c>
      <c r="S29" s="205">
        <v>3.7999999999999999E-2</v>
      </c>
      <c r="T29" s="205">
        <v>5.7</v>
      </c>
      <c r="U29" s="205">
        <v>6.3</v>
      </c>
      <c r="V29" s="205">
        <v>0.27</v>
      </c>
      <c r="W29" s="205">
        <v>7.6</v>
      </c>
      <c r="X29" s="205">
        <v>1.18</v>
      </c>
      <c r="Y29" s="205">
        <v>0.81</v>
      </c>
      <c r="Z29" s="205">
        <v>2.1000000000000001E-2</v>
      </c>
      <c r="AA29" s="205">
        <v>1.31</v>
      </c>
      <c r="AB29" s="205">
        <v>0.18</v>
      </c>
      <c r="AC29" s="205">
        <v>0.01</v>
      </c>
      <c r="AD29" s="205">
        <v>0.02</v>
      </c>
      <c r="AE29" s="205">
        <v>0.57999999999999996</v>
      </c>
      <c r="AF29" s="205">
        <v>0.12</v>
      </c>
      <c r="AG29" s="205">
        <v>1.1000000000000001</v>
      </c>
      <c r="AH29" s="205">
        <v>0.04</v>
      </c>
      <c r="AI29" s="205">
        <v>68.7</v>
      </c>
      <c r="AJ29" s="205">
        <v>286.57</v>
      </c>
      <c r="AK29" s="205">
        <v>1.07</v>
      </c>
      <c r="AL29" s="205">
        <v>0.51</v>
      </c>
      <c r="AM29" s="205">
        <v>287.64</v>
      </c>
      <c r="AN29" s="205">
        <v>0.51</v>
      </c>
      <c r="AO29" s="205">
        <v>0.49</v>
      </c>
      <c r="AP29" s="205">
        <v>4.8999999999999998E-3</v>
      </c>
      <c r="AQ29" s="240">
        <f t="shared" si="0"/>
        <v>158.96250000000001</v>
      </c>
      <c r="AR29" s="225">
        <f t="shared" si="1"/>
        <v>1.8094833687190373</v>
      </c>
      <c r="AS29" s="205">
        <f t="shared" si="2"/>
        <v>1809483.3687190372</v>
      </c>
      <c r="AT29" s="225">
        <f t="shared" si="3"/>
        <v>9.2283651804670903</v>
      </c>
    </row>
    <row r="30" spans="1:46" s="229" customFormat="1" x14ac:dyDescent="0.3">
      <c r="A30" s="229" t="s">
        <v>810</v>
      </c>
      <c r="B30" s="229" t="s">
        <v>781</v>
      </c>
      <c r="C30" s="229">
        <v>208</v>
      </c>
      <c r="D30" s="229" t="s">
        <v>683</v>
      </c>
      <c r="E30" s="229" t="s">
        <v>164</v>
      </c>
      <c r="F30" s="229" t="s">
        <v>419</v>
      </c>
      <c r="G30" s="229" t="s">
        <v>782</v>
      </c>
      <c r="H30" s="229" t="s">
        <v>18</v>
      </c>
      <c r="I30" s="229">
        <v>0.02</v>
      </c>
      <c r="J30" s="229" t="s">
        <v>339</v>
      </c>
      <c r="K30" s="229">
        <v>0</v>
      </c>
      <c r="L30" s="229">
        <v>1</v>
      </c>
      <c r="M30" s="229">
        <v>2</v>
      </c>
      <c r="N30" s="229">
        <v>22</v>
      </c>
      <c r="O30" s="229">
        <v>7</v>
      </c>
      <c r="P30" s="229">
        <v>0.995</v>
      </c>
      <c r="Q30" s="229">
        <v>13.9</v>
      </c>
      <c r="R30" s="229">
        <v>0.45</v>
      </c>
      <c r="S30" s="229">
        <v>0.12</v>
      </c>
      <c r="T30" s="229">
        <v>5.3</v>
      </c>
      <c r="U30" s="229">
        <v>6</v>
      </c>
      <c r="V30" s="229">
        <v>0.21</v>
      </c>
      <c r="W30" s="229">
        <v>8.3000000000000007</v>
      </c>
      <c r="X30" s="229">
        <v>1.1299999999999999</v>
      </c>
      <c r="Y30" s="229">
        <v>0.66</v>
      </c>
      <c r="Z30" s="229">
        <v>3.3000000000000002E-2</v>
      </c>
      <c r="AA30" s="229">
        <v>1.93</v>
      </c>
      <c r="AB30" s="229">
        <v>0.23</v>
      </c>
      <c r="AC30" s="229">
        <v>0.02</v>
      </c>
      <c r="AD30" s="229">
        <v>0.11</v>
      </c>
      <c r="AE30" s="229">
        <v>0.57999999999999996</v>
      </c>
      <c r="AF30" s="229">
        <v>0.17</v>
      </c>
      <c r="AG30" s="229" t="s">
        <v>784</v>
      </c>
      <c r="AH30" s="229">
        <v>0.06</v>
      </c>
      <c r="AI30" s="229">
        <v>51.4</v>
      </c>
      <c r="AJ30" s="229">
        <v>213.98</v>
      </c>
      <c r="AK30" s="229">
        <v>1.49</v>
      </c>
      <c r="AL30" s="229">
        <v>0.73</v>
      </c>
      <c r="AM30" s="229">
        <v>215.47</v>
      </c>
      <c r="AN30" s="229">
        <v>0.73</v>
      </c>
      <c r="AO30" s="229">
        <v>0.49</v>
      </c>
      <c r="AP30" s="229">
        <v>4.8999999999999998E-3</v>
      </c>
      <c r="AQ30" s="241">
        <f t="shared" si="0"/>
        <v>158.96250000000001</v>
      </c>
      <c r="AR30" s="230">
        <f t="shared" si="1"/>
        <v>1.3554769206573878</v>
      </c>
      <c r="AS30" s="229">
        <f t="shared" si="2"/>
        <v>1355476.9206573877</v>
      </c>
      <c r="AT30" s="230">
        <f t="shared" si="3"/>
        <v>9.8949815207989307</v>
      </c>
    </row>
    <row r="31" spans="1:46" s="224" customFormat="1" ht="15.75" customHeight="1" x14ac:dyDescent="0.3">
      <c r="A31" s="224" t="s">
        <v>811</v>
      </c>
      <c r="B31" s="224" t="s">
        <v>781</v>
      </c>
      <c r="C31" s="224">
        <v>79</v>
      </c>
      <c r="D31" s="224" t="s">
        <v>679</v>
      </c>
      <c r="E31" s="224" t="s">
        <v>169</v>
      </c>
      <c r="F31" s="224" t="s">
        <v>406</v>
      </c>
      <c r="G31" s="224" t="s">
        <v>782</v>
      </c>
      <c r="H31" s="224" t="s">
        <v>18</v>
      </c>
      <c r="I31" s="224">
        <v>2.9000000000000001E-2</v>
      </c>
      <c r="J31" s="224" t="s">
        <v>339</v>
      </c>
      <c r="K31" s="224" t="s">
        <v>289</v>
      </c>
      <c r="L31" s="224">
        <v>1</v>
      </c>
      <c r="M31" s="224">
        <v>2</v>
      </c>
      <c r="N31" s="224">
        <v>21</v>
      </c>
      <c r="O31" s="224">
        <v>11</v>
      </c>
      <c r="P31" s="224">
        <v>42</v>
      </c>
      <c r="Q31" s="224">
        <v>11.3</v>
      </c>
      <c r="R31" s="224">
        <v>0.68</v>
      </c>
      <c r="S31" s="224">
        <v>7.2999999999999995E-2</v>
      </c>
      <c r="T31" s="224">
        <v>5</v>
      </c>
      <c r="U31" s="224">
        <v>5.8</v>
      </c>
      <c r="V31" s="224">
        <v>0.28999999999999998</v>
      </c>
      <c r="W31" s="224">
        <v>16</v>
      </c>
      <c r="X31" s="224">
        <v>0.93</v>
      </c>
      <c r="Y31" s="224">
        <v>0.76</v>
      </c>
      <c r="Z31" s="224">
        <v>8.4000000000000005E-2</v>
      </c>
      <c r="AA31" s="224">
        <v>2</v>
      </c>
      <c r="AB31" s="224">
        <v>0.28000000000000003</v>
      </c>
      <c r="AC31" s="224">
        <v>0.09</v>
      </c>
      <c r="AD31" s="224">
        <v>0.06</v>
      </c>
      <c r="AE31" s="224">
        <v>0.91</v>
      </c>
      <c r="AF31" s="224">
        <v>0.22</v>
      </c>
      <c r="AG31" s="224">
        <v>2.1</v>
      </c>
      <c r="AH31" s="224">
        <v>0.06</v>
      </c>
      <c r="AI31" s="224">
        <v>61.9</v>
      </c>
      <c r="AJ31" s="224">
        <v>173.3</v>
      </c>
      <c r="AK31" s="224" t="s">
        <v>700</v>
      </c>
      <c r="AL31" s="224">
        <v>0.78</v>
      </c>
      <c r="AM31" s="224">
        <v>174.07</v>
      </c>
      <c r="AN31" s="224">
        <v>0.77</v>
      </c>
      <c r="AO31" s="224">
        <v>0.49</v>
      </c>
      <c r="AP31" s="224">
        <v>4.8999999999999998E-3</v>
      </c>
      <c r="AQ31" s="242">
        <f t="shared" si="0"/>
        <v>158.96250000000001</v>
      </c>
      <c r="AR31" s="234">
        <f t="shared" si="1"/>
        <v>1.0950381379256113</v>
      </c>
      <c r="AS31" s="224">
        <f t="shared" si="2"/>
        <v>1095038.1379256113</v>
      </c>
      <c r="AT31" s="234">
        <f t="shared" si="3"/>
        <v>8.5412974758197695</v>
      </c>
    </row>
    <row r="32" spans="1:46" s="205" customFormat="1" x14ac:dyDescent="0.3">
      <c r="A32" s="205" t="s">
        <v>812</v>
      </c>
      <c r="B32" s="205" t="s">
        <v>781</v>
      </c>
      <c r="C32" s="205">
        <v>118</v>
      </c>
      <c r="D32" s="205" t="s">
        <v>681</v>
      </c>
      <c r="E32" s="205" t="s">
        <v>169</v>
      </c>
      <c r="F32" s="205" t="s">
        <v>412</v>
      </c>
      <c r="G32" s="205" t="s">
        <v>782</v>
      </c>
      <c r="H32" s="205" t="s">
        <v>18</v>
      </c>
      <c r="I32" s="205">
        <v>1.7000000000000001E-2</v>
      </c>
      <c r="J32" s="205" t="s">
        <v>288</v>
      </c>
      <c r="K32" s="205">
        <v>0</v>
      </c>
      <c r="L32" s="205">
        <v>1</v>
      </c>
      <c r="M32" s="205">
        <v>2</v>
      </c>
      <c r="N32" s="205">
        <v>17</v>
      </c>
      <c r="O32" s="205">
        <v>14</v>
      </c>
      <c r="P32" s="205">
        <v>29</v>
      </c>
      <c r="Q32" s="205">
        <v>13.9</v>
      </c>
      <c r="R32" s="205">
        <v>0.3</v>
      </c>
      <c r="S32" s="205">
        <v>0.08</v>
      </c>
      <c r="T32" s="205">
        <v>5.8</v>
      </c>
      <c r="U32" s="205">
        <v>6.3</v>
      </c>
      <c r="V32" s="205">
        <v>0.18</v>
      </c>
      <c r="W32" s="205">
        <v>7.3</v>
      </c>
      <c r="X32" s="205">
        <v>0.76</v>
      </c>
      <c r="Y32" s="205">
        <v>0.83</v>
      </c>
      <c r="Z32" s="205">
        <v>0.04</v>
      </c>
      <c r="AA32" s="205">
        <v>1.1299999999999999</v>
      </c>
      <c r="AB32" s="205">
        <v>0.15</v>
      </c>
      <c r="AC32" s="205">
        <v>7.0000000000000007E-2</v>
      </c>
      <c r="AD32" s="205">
        <v>0.05</v>
      </c>
      <c r="AE32" s="205">
        <v>0.45</v>
      </c>
      <c r="AF32" s="205">
        <v>0.16</v>
      </c>
      <c r="AG32" s="205">
        <v>2.8</v>
      </c>
      <c r="AH32" s="205">
        <v>0.04</v>
      </c>
      <c r="AI32" s="205">
        <v>67.2</v>
      </c>
      <c r="AJ32" s="205">
        <v>213.03</v>
      </c>
      <c r="AK32" s="205">
        <v>1.65</v>
      </c>
      <c r="AL32" s="205">
        <v>0.52</v>
      </c>
      <c r="AM32" s="205">
        <v>214.68</v>
      </c>
      <c r="AN32" s="205">
        <v>0.52</v>
      </c>
      <c r="AO32" s="205">
        <v>0.49</v>
      </c>
      <c r="AP32" s="205">
        <v>4.8999999999999998E-3</v>
      </c>
      <c r="AQ32" s="240">
        <f t="shared" si="0"/>
        <v>158.96250000000001</v>
      </c>
      <c r="AR32" s="225">
        <f t="shared" si="1"/>
        <v>1.3505071950931824</v>
      </c>
      <c r="AS32" s="205">
        <f t="shared" si="2"/>
        <v>1350507.1950931824</v>
      </c>
      <c r="AT32" s="225">
        <f t="shared" si="3"/>
        <v>7.0226374144845485</v>
      </c>
    </row>
    <row r="33" spans="1:46" s="205" customFormat="1" x14ac:dyDescent="0.3">
      <c r="A33" s="205" t="s">
        <v>813</v>
      </c>
      <c r="B33" s="205" t="s">
        <v>781</v>
      </c>
      <c r="C33" s="205">
        <v>160</v>
      </c>
      <c r="D33" s="205" t="s">
        <v>682</v>
      </c>
      <c r="E33" s="205" t="s">
        <v>169</v>
      </c>
      <c r="F33" s="205" t="s">
        <v>415</v>
      </c>
      <c r="G33" s="205" t="s">
        <v>782</v>
      </c>
      <c r="H33" s="205" t="s">
        <v>18</v>
      </c>
      <c r="I33" s="205">
        <v>1.4E-2</v>
      </c>
      <c r="J33" s="205" t="s">
        <v>292</v>
      </c>
      <c r="K33" s="205">
        <v>0</v>
      </c>
      <c r="L33" s="205">
        <v>1</v>
      </c>
      <c r="M33" s="205">
        <v>0.99</v>
      </c>
      <c r="N33" s="205">
        <v>5</v>
      </c>
      <c r="O33" s="205">
        <v>22</v>
      </c>
      <c r="P33" s="205">
        <v>23</v>
      </c>
      <c r="Q33" s="205">
        <v>4.4000000000000004</v>
      </c>
      <c r="R33" s="205">
        <v>0.21</v>
      </c>
      <c r="S33" s="205">
        <v>2.7E-2</v>
      </c>
      <c r="T33" s="205">
        <v>4.7</v>
      </c>
      <c r="U33" s="205">
        <v>5.5</v>
      </c>
      <c r="V33" s="205">
        <v>0.21</v>
      </c>
      <c r="W33" s="205">
        <v>31.5</v>
      </c>
      <c r="X33" s="205">
        <v>0.22</v>
      </c>
      <c r="Y33" s="205">
        <v>0.28000000000000003</v>
      </c>
      <c r="Z33" s="205">
        <v>0.1</v>
      </c>
      <c r="AA33" s="205">
        <v>0.39</v>
      </c>
      <c r="AB33" s="205">
        <v>0.04</v>
      </c>
      <c r="AC33" s="205">
        <v>0.05</v>
      </c>
      <c r="AD33" s="205">
        <v>0.03</v>
      </c>
      <c r="AE33" s="205">
        <v>2.64</v>
      </c>
      <c r="AF33" s="205">
        <v>0.18</v>
      </c>
      <c r="AG33" s="205">
        <v>3.4</v>
      </c>
      <c r="AH33" s="205">
        <v>0.02</v>
      </c>
      <c r="AI33" s="205">
        <v>65</v>
      </c>
      <c r="AJ33" s="205">
        <v>400.46</v>
      </c>
      <c r="AK33" s="205">
        <v>12.33</v>
      </c>
      <c r="AL33" s="205">
        <v>0.26</v>
      </c>
      <c r="AM33" s="205">
        <v>412.79</v>
      </c>
      <c r="AN33" s="205">
        <v>0.26</v>
      </c>
      <c r="AO33" s="205">
        <v>0.49</v>
      </c>
      <c r="AP33" s="205">
        <v>4.8999999999999998E-3</v>
      </c>
      <c r="AQ33" s="240">
        <f t="shared" si="0"/>
        <v>158.96250000000001</v>
      </c>
      <c r="AR33" s="225">
        <f t="shared" si="1"/>
        <v>2.5967759691751198</v>
      </c>
      <c r="AS33" s="205">
        <f t="shared" si="2"/>
        <v>2596775.9691751199</v>
      </c>
      <c r="AT33" s="225">
        <f t="shared" si="3"/>
        <v>6.7516175198553112</v>
      </c>
    </row>
    <row r="34" spans="1:46" s="229" customFormat="1" x14ac:dyDescent="0.3">
      <c r="A34" s="229" t="s">
        <v>814</v>
      </c>
      <c r="B34" s="229" t="s">
        <v>781</v>
      </c>
      <c r="C34" s="229">
        <v>199</v>
      </c>
      <c r="D34" s="229" t="s">
        <v>683</v>
      </c>
      <c r="E34" s="229" t="s">
        <v>169</v>
      </c>
      <c r="F34" s="229" t="s">
        <v>419</v>
      </c>
      <c r="G34" s="229" t="s">
        <v>782</v>
      </c>
      <c r="H34" s="229" t="s">
        <v>18</v>
      </c>
      <c r="I34" s="229">
        <v>2.1999999999999999E-2</v>
      </c>
      <c r="J34" s="229" t="s">
        <v>285</v>
      </c>
      <c r="K34" s="229">
        <v>0</v>
      </c>
      <c r="L34" s="229">
        <v>1</v>
      </c>
      <c r="M34" s="229">
        <v>3</v>
      </c>
      <c r="N34" s="229">
        <v>18</v>
      </c>
      <c r="O34" s="229">
        <v>15</v>
      </c>
      <c r="P34" s="229">
        <v>29</v>
      </c>
      <c r="Q34" s="229">
        <v>8.4</v>
      </c>
      <c r="R34" s="229">
        <v>0.55000000000000004</v>
      </c>
      <c r="S34" s="229">
        <v>6.3E-2</v>
      </c>
      <c r="T34" s="229">
        <v>5.6</v>
      </c>
      <c r="U34" s="229">
        <v>6.2</v>
      </c>
      <c r="V34" s="229">
        <v>0.24</v>
      </c>
      <c r="W34" s="229">
        <v>8.9</v>
      </c>
      <c r="X34" s="229">
        <v>0.7</v>
      </c>
      <c r="Y34" s="229">
        <v>0.72</v>
      </c>
      <c r="Z34" s="229">
        <v>4.3999999999999997E-2</v>
      </c>
      <c r="AA34" s="229">
        <v>2.2999999999999998</v>
      </c>
      <c r="AB34" s="229">
        <v>0.25</v>
      </c>
      <c r="AC34" s="229">
        <v>0.05</v>
      </c>
      <c r="AD34" s="229">
        <v>0.04</v>
      </c>
      <c r="AE34" s="229">
        <v>0.57999999999999996</v>
      </c>
      <c r="AF34" s="229">
        <v>0.17</v>
      </c>
      <c r="AG34" s="229">
        <v>2.4</v>
      </c>
      <c r="AH34" s="229">
        <v>0.05</v>
      </c>
      <c r="AI34" s="229">
        <v>66.2</v>
      </c>
      <c r="AJ34" s="229">
        <v>236.28</v>
      </c>
      <c r="AK34" s="229">
        <v>1.27</v>
      </c>
      <c r="AL34" s="229">
        <v>0.63</v>
      </c>
      <c r="AM34" s="229">
        <v>237.55</v>
      </c>
      <c r="AN34" s="229">
        <v>0.63</v>
      </c>
      <c r="AO34" s="229">
        <v>0.49</v>
      </c>
      <c r="AP34" s="229">
        <v>4.8999999999999998E-3</v>
      </c>
      <c r="AQ34" s="241">
        <f t="shared" si="0"/>
        <v>158.96250000000001</v>
      </c>
      <c r="AR34" s="230">
        <f t="shared" si="1"/>
        <v>1.4943776047810018</v>
      </c>
      <c r="AS34" s="229">
        <f t="shared" si="2"/>
        <v>1494377.6047810018</v>
      </c>
      <c r="AT34" s="230">
        <f t="shared" si="3"/>
        <v>9.4145789101203103</v>
      </c>
    </row>
    <row r="35" spans="1:46" s="224" customFormat="1" x14ac:dyDescent="0.3">
      <c r="A35" s="224" t="s">
        <v>815</v>
      </c>
      <c r="B35" s="224" t="s">
        <v>781</v>
      </c>
      <c r="C35" s="224">
        <v>91</v>
      </c>
      <c r="D35" s="224" t="s">
        <v>679</v>
      </c>
      <c r="E35" s="224" t="s">
        <v>174</v>
      </c>
      <c r="F35" s="224" t="s">
        <v>406</v>
      </c>
      <c r="G35" s="224" t="s">
        <v>782</v>
      </c>
      <c r="H35" s="224" t="s">
        <v>18</v>
      </c>
      <c r="I35" s="224">
        <v>2.9000000000000001E-2</v>
      </c>
      <c r="J35" s="224" t="s">
        <v>339</v>
      </c>
      <c r="K35" s="224">
        <v>0</v>
      </c>
      <c r="L35" s="224">
        <v>1</v>
      </c>
      <c r="M35" s="224">
        <v>3</v>
      </c>
      <c r="N35" s="224">
        <v>24</v>
      </c>
      <c r="O35" s="224">
        <v>19</v>
      </c>
      <c r="P35" s="224">
        <v>105</v>
      </c>
      <c r="Q35" s="224">
        <v>7.3</v>
      </c>
      <c r="R35" s="224">
        <v>0.68</v>
      </c>
      <c r="S35" s="224">
        <v>0.09</v>
      </c>
      <c r="T35" s="224">
        <v>6.2</v>
      </c>
      <c r="U35" s="224">
        <v>7.1</v>
      </c>
      <c r="V35" s="224">
        <v>0.25</v>
      </c>
      <c r="W35" s="224">
        <v>11</v>
      </c>
      <c r="X35" s="224">
        <v>0.63</v>
      </c>
      <c r="Y35" s="224">
        <v>1.1599999999999999</v>
      </c>
      <c r="Z35" s="224">
        <v>0.03</v>
      </c>
      <c r="AA35" s="224">
        <v>2.5499999999999998</v>
      </c>
      <c r="AB35" s="224">
        <v>0.56000000000000005</v>
      </c>
      <c r="AC35" s="224">
        <v>0.5</v>
      </c>
      <c r="AD35" s="224">
        <v>0.1</v>
      </c>
      <c r="AE35" s="224">
        <v>0.34</v>
      </c>
      <c r="AF35" s="224">
        <v>0.4</v>
      </c>
      <c r="AG35" s="224">
        <v>11.8</v>
      </c>
      <c r="AH35" s="224">
        <v>7.0000000000000007E-2</v>
      </c>
      <c r="AI35" s="224">
        <v>117.3</v>
      </c>
      <c r="AJ35" s="224">
        <v>186.26</v>
      </c>
      <c r="AK35" s="224" t="s">
        <v>700</v>
      </c>
      <c r="AL35" s="224">
        <v>0.74</v>
      </c>
      <c r="AM35" s="224">
        <v>187.21</v>
      </c>
      <c r="AN35" s="224">
        <v>0.73</v>
      </c>
      <c r="AO35" s="224">
        <v>0.49</v>
      </c>
      <c r="AP35" s="224">
        <v>4.8999999999999998E-3</v>
      </c>
      <c r="AQ35" s="242">
        <f t="shared" si="0"/>
        <v>158.96250000000001</v>
      </c>
      <c r="AR35" s="234">
        <f t="shared" si="1"/>
        <v>1.17769914287961</v>
      </c>
      <c r="AS35" s="224">
        <f t="shared" si="2"/>
        <v>1177699.1428796099</v>
      </c>
      <c r="AT35" s="234">
        <f t="shared" si="3"/>
        <v>8.7149736573091143</v>
      </c>
    </row>
    <row r="36" spans="1:46" s="205" customFormat="1" x14ac:dyDescent="0.3">
      <c r="A36" s="205" t="s">
        <v>816</v>
      </c>
      <c r="B36" s="205" t="s">
        <v>781</v>
      </c>
      <c r="C36" s="205">
        <v>133</v>
      </c>
      <c r="D36" s="205" t="s">
        <v>681</v>
      </c>
      <c r="E36" s="205" t="s">
        <v>174</v>
      </c>
      <c r="F36" s="205" t="s">
        <v>412</v>
      </c>
      <c r="G36" s="205" t="s">
        <v>782</v>
      </c>
      <c r="H36" s="205" t="s">
        <v>18</v>
      </c>
      <c r="I36" s="205">
        <v>2.9000000000000001E-2</v>
      </c>
      <c r="J36" s="205" t="s">
        <v>285</v>
      </c>
      <c r="K36" s="205">
        <v>0</v>
      </c>
      <c r="L36" s="205">
        <v>1</v>
      </c>
      <c r="M36" s="205">
        <v>2</v>
      </c>
      <c r="N36" s="205">
        <v>15</v>
      </c>
      <c r="O36" s="205">
        <v>15</v>
      </c>
      <c r="P36" s="205">
        <v>42</v>
      </c>
      <c r="Q36" s="205">
        <v>6.9</v>
      </c>
      <c r="R36" s="205">
        <v>0.48</v>
      </c>
      <c r="S36" s="205">
        <v>5.7000000000000002E-2</v>
      </c>
      <c r="T36" s="205">
        <v>7</v>
      </c>
      <c r="U36" s="205">
        <v>7.9</v>
      </c>
      <c r="V36" s="205">
        <v>0.31</v>
      </c>
      <c r="W36" s="205">
        <v>4</v>
      </c>
      <c r="X36" s="205">
        <v>0.61</v>
      </c>
      <c r="Y36" s="205">
        <v>1.17</v>
      </c>
      <c r="Z36" s="205">
        <v>2.8000000000000001E-2</v>
      </c>
      <c r="AA36" s="205">
        <v>3.6</v>
      </c>
      <c r="AB36" s="205">
        <v>0.34</v>
      </c>
      <c r="AC36" s="205">
        <v>0.1</v>
      </c>
      <c r="AD36" s="205">
        <v>0.03</v>
      </c>
      <c r="AE36" s="205">
        <v>0.39</v>
      </c>
      <c r="AF36" s="205">
        <v>0.19</v>
      </c>
      <c r="AG36" s="205" t="s">
        <v>784</v>
      </c>
      <c r="AH36" s="205">
        <v>7.0000000000000007E-2</v>
      </c>
      <c r="AI36" s="205">
        <v>89.2</v>
      </c>
      <c r="AJ36" s="205">
        <v>213.15</v>
      </c>
      <c r="AK36" s="205" t="s">
        <v>700</v>
      </c>
      <c r="AL36" s="205">
        <v>0.84</v>
      </c>
      <c r="AM36" s="205">
        <v>213.52</v>
      </c>
      <c r="AN36" s="205">
        <v>0.84</v>
      </c>
      <c r="AO36" s="205">
        <v>0.49</v>
      </c>
      <c r="AP36" s="205">
        <v>4.8999999999999998E-3</v>
      </c>
      <c r="AQ36" s="240">
        <f t="shared" si="0"/>
        <v>158.96250000000001</v>
      </c>
      <c r="AR36" s="225">
        <f t="shared" si="1"/>
        <v>1.3432098765432099</v>
      </c>
      <c r="AS36" s="205">
        <f t="shared" si="2"/>
        <v>1343209.8765432099</v>
      </c>
      <c r="AT36" s="225">
        <f t="shared" si="3"/>
        <v>11.282962962962962</v>
      </c>
    </row>
    <row r="37" spans="1:46" s="205" customFormat="1" x14ac:dyDescent="0.3">
      <c r="A37" s="205" t="s">
        <v>817</v>
      </c>
      <c r="B37" s="205" t="s">
        <v>781</v>
      </c>
      <c r="C37" s="205">
        <v>157</v>
      </c>
      <c r="D37" s="205" t="s">
        <v>682</v>
      </c>
      <c r="E37" s="205" t="s">
        <v>174</v>
      </c>
      <c r="F37" s="205" t="s">
        <v>415</v>
      </c>
      <c r="G37" s="205" t="s">
        <v>782</v>
      </c>
      <c r="H37" s="205" t="s">
        <v>18</v>
      </c>
      <c r="I37" s="205">
        <v>1.9E-2</v>
      </c>
      <c r="J37" s="205" t="s">
        <v>339</v>
      </c>
      <c r="K37" s="205">
        <v>0</v>
      </c>
      <c r="L37" s="205">
        <v>1</v>
      </c>
      <c r="M37" s="205">
        <v>2</v>
      </c>
      <c r="N37" s="205">
        <v>20</v>
      </c>
      <c r="O37" s="205">
        <v>15</v>
      </c>
      <c r="P37" s="205">
        <v>51</v>
      </c>
      <c r="Q37" s="205">
        <v>10.4</v>
      </c>
      <c r="R37" s="205">
        <v>0.72</v>
      </c>
      <c r="S37" s="205">
        <v>7.3999999999999996E-2</v>
      </c>
      <c r="T37" s="205">
        <v>5.5</v>
      </c>
      <c r="U37" s="205">
        <v>6.2</v>
      </c>
      <c r="V37" s="205">
        <v>0.4</v>
      </c>
      <c r="W37" s="205">
        <v>12.1</v>
      </c>
      <c r="X37" s="205">
        <v>1.5</v>
      </c>
      <c r="Y37" s="205">
        <v>1.19</v>
      </c>
      <c r="Z37" s="205">
        <v>5.0999999999999997E-2</v>
      </c>
      <c r="AA37" s="205">
        <v>2.0099999999999998</v>
      </c>
      <c r="AB37" s="205">
        <v>0.21</v>
      </c>
      <c r="AC37" s="205">
        <v>0.11</v>
      </c>
      <c r="AD37" s="205">
        <v>0.1</v>
      </c>
      <c r="AE37" s="205">
        <v>0.68</v>
      </c>
      <c r="AF37" s="205">
        <v>0.25</v>
      </c>
      <c r="AG37" s="205">
        <v>2.4</v>
      </c>
      <c r="AH37" s="205">
        <v>0.08</v>
      </c>
      <c r="AI37" s="205">
        <v>122</v>
      </c>
      <c r="AJ37" s="205">
        <v>244.23</v>
      </c>
      <c r="AK37" s="205">
        <v>2.65</v>
      </c>
      <c r="AL37" s="205">
        <v>0.84</v>
      </c>
      <c r="AM37" s="205">
        <v>246.88</v>
      </c>
      <c r="AN37" s="205">
        <v>0.84</v>
      </c>
      <c r="AO37" s="205">
        <v>0.49</v>
      </c>
      <c r="AP37" s="205">
        <v>4.8999999999999998E-3</v>
      </c>
      <c r="AQ37" s="240">
        <f t="shared" si="0"/>
        <v>158.96250000000001</v>
      </c>
      <c r="AR37" s="225">
        <f t="shared" si="1"/>
        <v>1.5530706927734528</v>
      </c>
      <c r="AS37" s="205">
        <f t="shared" si="2"/>
        <v>1553070.6927734527</v>
      </c>
      <c r="AT37" s="225">
        <f t="shared" si="3"/>
        <v>13.045793819297002</v>
      </c>
    </row>
    <row r="38" spans="1:46" s="229" customFormat="1" x14ac:dyDescent="0.3">
      <c r="A38" s="229" t="s">
        <v>818</v>
      </c>
      <c r="B38" s="229" t="s">
        <v>781</v>
      </c>
      <c r="C38" s="229">
        <v>211</v>
      </c>
      <c r="D38" s="229" t="s">
        <v>683</v>
      </c>
      <c r="E38" s="229" t="s">
        <v>174</v>
      </c>
      <c r="F38" s="229" t="s">
        <v>419</v>
      </c>
      <c r="G38" s="229" t="s">
        <v>782</v>
      </c>
      <c r="H38" s="229" t="s">
        <v>18</v>
      </c>
      <c r="I38" s="229">
        <v>2.1999999999999999E-2</v>
      </c>
      <c r="J38" s="229" t="s">
        <v>339</v>
      </c>
      <c r="K38" s="229">
        <v>0</v>
      </c>
      <c r="L38" s="229">
        <v>1</v>
      </c>
      <c r="M38" s="229">
        <v>2</v>
      </c>
      <c r="N38" s="229">
        <v>14</v>
      </c>
      <c r="O38" s="229">
        <v>14</v>
      </c>
      <c r="P38" s="229">
        <v>51</v>
      </c>
      <c r="Q38" s="229">
        <v>9.9</v>
      </c>
      <c r="R38" s="229">
        <v>0.51</v>
      </c>
      <c r="S38" s="229">
        <v>8.2000000000000003E-2</v>
      </c>
      <c r="T38" s="229">
        <v>5.8</v>
      </c>
      <c r="U38" s="229">
        <v>6.3</v>
      </c>
      <c r="V38" s="229">
        <v>0.2</v>
      </c>
      <c r="W38" s="229">
        <v>12.3</v>
      </c>
      <c r="X38" s="229">
        <v>0.51</v>
      </c>
      <c r="Y38" s="229">
        <v>0.67</v>
      </c>
      <c r="Z38" s="229">
        <v>2.8000000000000001E-2</v>
      </c>
      <c r="AA38" s="229">
        <v>1.87</v>
      </c>
      <c r="AB38" s="229">
        <v>0.23</v>
      </c>
      <c r="AC38" s="229">
        <v>0.12</v>
      </c>
      <c r="AD38" s="229">
        <v>0.15</v>
      </c>
      <c r="AE38" s="229">
        <v>0.35</v>
      </c>
      <c r="AF38" s="229">
        <v>0.16</v>
      </c>
      <c r="AG38" s="229" t="s">
        <v>784</v>
      </c>
      <c r="AH38" s="229">
        <v>0.05</v>
      </c>
      <c r="AI38" s="229">
        <v>72.7</v>
      </c>
      <c r="AJ38" s="229">
        <v>235.17</v>
      </c>
      <c r="AK38" s="229">
        <v>1.57</v>
      </c>
      <c r="AL38" s="229">
        <v>0.66</v>
      </c>
      <c r="AM38" s="229">
        <v>236.74</v>
      </c>
      <c r="AN38" s="229">
        <v>0.66</v>
      </c>
      <c r="AO38" s="229">
        <v>0.49</v>
      </c>
      <c r="AP38" s="229">
        <v>4.8999999999999998E-3</v>
      </c>
      <c r="AQ38" s="241">
        <f t="shared" si="0"/>
        <v>158.96250000000001</v>
      </c>
      <c r="AR38" s="230">
        <f t="shared" si="1"/>
        <v>1.4892820633797279</v>
      </c>
      <c r="AS38" s="229">
        <f t="shared" si="2"/>
        <v>1489282.063379728</v>
      </c>
      <c r="AT38" s="230">
        <f t="shared" si="3"/>
        <v>9.8292616183062052</v>
      </c>
    </row>
    <row r="39" spans="1:46" s="224" customFormat="1" x14ac:dyDescent="0.3">
      <c r="A39" s="224" t="s">
        <v>819</v>
      </c>
      <c r="B39" s="224" t="s">
        <v>781</v>
      </c>
      <c r="C39" s="224">
        <v>103</v>
      </c>
      <c r="D39" s="224" t="s">
        <v>679</v>
      </c>
      <c r="E39" s="224" t="s">
        <v>179</v>
      </c>
      <c r="F39" s="224" t="s">
        <v>406</v>
      </c>
      <c r="G39" s="224" t="s">
        <v>782</v>
      </c>
      <c r="H39" s="224" t="s">
        <v>18</v>
      </c>
      <c r="I39" s="224">
        <v>7.2999999999999995E-2</v>
      </c>
      <c r="J39" s="224" t="s">
        <v>339</v>
      </c>
      <c r="K39" s="224">
        <v>5</v>
      </c>
      <c r="L39" s="224">
        <v>1</v>
      </c>
      <c r="M39" s="224">
        <v>2</v>
      </c>
      <c r="N39" s="224">
        <v>19</v>
      </c>
      <c r="O39" s="224">
        <v>18</v>
      </c>
      <c r="P39" s="224">
        <v>156</v>
      </c>
      <c r="Q39" s="224">
        <v>14.4</v>
      </c>
      <c r="R39" s="224">
        <v>0.9</v>
      </c>
      <c r="S39" s="224">
        <v>0.106</v>
      </c>
      <c r="T39" s="224">
        <v>6.3</v>
      </c>
      <c r="U39" s="224">
        <v>7</v>
      </c>
      <c r="V39" s="224">
        <v>0.3</v>
      </c>
      <c r="W39" s="224">
        <v>12.5</v>
      </c>
      <c r="X39" s="224">
        <v>0.79</v>
      </c>
      <c r="Y39" s="224">
        <v>1.21</v>
      </c>
      <c r="Z39" s="224">
        <v>4.9000000000000002E-2</v>
      </c>
      <c r="AA39" s="224">
        <v>3.6</v>
      </c>
      <c r="AB39" s="224">
        <v>0.41</v>
      </c>
      <c r="AC39" s="224">
        <v>0.42</v>
      </c>
      <c r="AD39" s="224">
        <v>0.09</v>
      </c>
      <c r="AE39" s="224">
        <v>0.23</v>
      </c>
      <c r="AF39" s="224">
        <v>0.44</v>
      </c>
      <c r="AG39" s="224">
        <v>7.5</v>
      </c>
      <c r="AH39" s="224">
        <v>7.0000000000000007E-2</v>
      </c>
      <c r="AI39" s="224">
        <v>91.3</v>
      </c>
      <c r="AJ39" s="224">
        <v>211.67</v>
      </c>
      <c r="AK39" s="224">
        <v>2.33</v>
      </c>
      <c r="AL39" s="224">
        <v>1.1599999999999999</v>
      </c>
      <c r="AM39" s="224">
        <v>214</v>
      </c>
      <c r="AN39" s="224">
        <v>1.1599999999999999</v>
      </c>
      <c r="AO39" s="224">
        <v>0.49</v>
      </c>
      <c r="AP39" s="224">
        <v>4.8999999999999998E-3</v>
      </c>
      <c r="AQ39" s="242">
        <f t="shared" si="0"/>
        <v>158.96250000000001</v>
      </c>
      <c r="AR39" s="234">
        <f t="shared" si="1"/>
        <v>1.3462294566328536</v>
      </c>
      <c r="AS39" s="224">
        <f t="shared" si="2"/>
        <v>1346229.4566328537</v>
      </c>
      <c r="AT39" s="234">
        <f t="shared" si="3"/>
        <v>15.616261696941102</v>
      </c>
    </row>
    <row r="40" spans="1:46" s="205" customFormat="1" x14ac:dyDescent="0.3">
      <c r="A40" s="205" t="s">
        <v>820</v>
      </c>
      <c r="B40" s="205" t="s">
        <v>781</v>
      </c>
      <c r="C40" s="205">
        <v>145</v>
      </c>
      <c r="D40" s="205" t="s">
        <v>681</v>
      </c>
      <c r="E40" s="205" t="s">
        <v>179</v>
      </c>
      <c r="F40" s="205" t="s">
        <v>412</v>
      </c>
      <c r="G40" s="205" t="s">
        <v>782</v>
      </c>
      <c r="H40" s="205" t="s">
        <v>18</v>
      </c>
      <c r="I40" s="205">
        <v>2.5999999999999999E-2</v>
      </c>
      <c r="J40" s="205" t="s">
        <v>288</v>
      </c>
      <c r="K40" s="205">
        <v>0</v>
      </c>
      <c r="L40" s="205">
        <v>1</v>
      </c>
      <c r="M40" s="205">
        <v>3</v>
      </c>
      <c r="N40" s="205">
        <v>6</v>
      </c>
      <c r="O40" s="205">
        <v>9</v>
      </c>
      <c r="P40" s="205">
        <v>17</v>
      </c>
      <c r="Q40" s="205">
        <v>10</v>
      </c>
      <c r="R40" s="205">
        <v>0.43</v>
      </c>
      <c r="S40" s="205">
        <v>5.7000000000000002E-2</v>
      </c>
      <c r="T40" s="205">
        <v>6.7</v>
      </c>
      <c r="U40" s="205">
        <v>7.1</v>
      </c>
      <c r="V40" s="205">
        <v>0.34</v>
      </c>
      <c r="W40" s="205">
        <v>4.9000000000000004</v>
      </c>
      <c r="X40" s="205">
        <v>1.1000000000000001</v>
      </c>
      <c r="Y40" s="205">
        <v>1.57</v>
      </c>
      <c r="Z40" s="205">
        <v>0.03</v>
      </c>
      <c r="AA40" s="205">
        <v>2.72</v>
      </c>
      <c r="AB40" s="205">
        <v>0.24</v>
      </c>
      <c r="AC40" s="205">
        <v>0.03</v>
      </c>
      <c r="AD40" s="205">
        <v>0.03</v>
      </c>
      <c r="AE40" s="205">
        <v>0.37</v>
      </c>
      <c r="AF40" s="205">
        <v>0.19</v>
      </c>
      <c r="AG40" s="205">
        <v>2.5</v>
      </c>
      <c r="AH40" s="205">
        <v>0.06</v>
      </c>
      <c r="AI40" s="205">
        <v>81.099999999999994</v>
      </c>
      <c r="AJ40" s="205">
        <v>295.19</v>
      </c>
      <c r="AK40" s="205" t="s">
        <v>700</v>
      </c>
      <c r="AL40" s="205">
        <v>0.78</v>
      </c>
      <c r="AM40" s="205">
        <v>295.19</v>
      </c>
      <c r="AN40" s="205">
        <v>0.78</v>
      </c>
      <c r="AO40" s="205">
        <v>0.49</v>
      </c>
      <c r="AP40" s="205">
        <v>4.8999999999999998E-3</v>
      </c>
      <c r="AQ40" s="240">
        <f t="shared" si="0"/>
        <v>158.96250000000001</v>
      </c>
      <c r="AR40" s="225">
        <f t="shared" si="1"/>
        <v>1.8569788472123927</v>
      </c>
      <c r="AS40" s="205">
        <f t="shared" si="2"/>
        <v>1856978.8472123926</v>
      </c>
      <c r="AT40" s="225">
        <f t="shared" si="3"/>
        <v>14.484435008256664</v>
      </c>
    </row>
    <row r="41" spans="1:46" s="205" customFormat="1" x14ac:dyDescent="0.3">
      <c r="A41" s="205" t="s">
        <v>821</v>
      </c>
      <c r="B41" s="205" t="s">
        <v>781</v>
      </c>
      <c r="C41" s="205">
        <v>166</v>
      </c>
      <c r="D41" s="205" t="s">
        <v>682</v>
      </c>
      <c r="E41" s="205" t="s">
        <v>179</v>
      </c>
      <c r="F41" s="205" t="s">
        <v>415</v>
      </c>
      <c r="G41" s="205" t="s">
        <v>782</v>
      </c>
      <c r="H41" s="205" t="s">
        <v>18</v>
      </c>
      <c r="I41" s="205">
        <v>2.3E-2</v>
      </c>
      <c r="J41" s="205" t="s">
        <v>288</v>
      </c>
      <c r="K41" s="205">
        <v>0</v>
      </c>
      <c r="L41" s="205">
        <v>1</v>
      </c>
      <c r="M41" s="205">
        <v>2</v>
      </c>
      <c r="N41" s="205">
        <v>14</v>
      </c>
      <c r="O41" s="205">
        <v>11</v>
      </c>
      <c r="P41" s="205">
        <v>21</v>
      </c>
      <c r="Q41" s="205">
        <v>5.7</v>
      </c>
      <c r="R41" s="205">
        <v>0.51</v>
      </c>
      <c r="S41" s="205">
        <v>5.7000000000000002E-2</v>
      </c>
      <c r="T41" s="205">
        <v>6.2</v>
      </c>
      <c r="U41" s="205">
        <v>6.7</v>
      </c>
      <c r="V41" s="205">
        <v>0.27</v>
      </c>
      <c r="W41" s="205">
        <v>8.3000000000000007</v>
      </c>
      <c r="X41" s="205">
        <v>0.81</v>
      </c>
      <c r="Y41" s="205">
        <v>0.87</v>
      </c>
      <c r="Z41" s="205">
        <v>4.8000000000000001E-2</v>
      </c>
      <c r="AA41" s="205">
        <v>2.42</v>
      </c>
      <c r="AB41" s="205">
        <v>0.39</v>
      </c>
      <c r="AC41" s="205">
        <v>0.03</v>
      </c>
      <c r="AD41" s="205">
        <v>0.04</v>
      </c>
      <c r="AE41" s="205">
        <v>0.43</v>
      </c>
      <c r="AF41" s="205">
        <v>0.23</v>
      </c>
      <c r="AG41" s="205" t="s">
        <v>784</v>
      </c>
      <c r="AH41" s="205">
        <v>0.04</v>
      </c>
      <c r="AI41" s="205">
        <v>112.1</v>
      </c>
      <c r="AJ41" s="205">
        <v>254.8</v>
      </c>
      <c r="AK41" s="205">
        <v>2.94</v>
      </c>
      <c r="AL41" s="205">
        <v>0.81</v>
      </c>
      <c r="AM41" s="205">
        <v>257.74</v>
      </c>
      <c r="AN41" s="205">
        <v>0.81</v>
      </c>
      <c r="AO41" s="205">
        <v>0.49</v>
      </c>
      <c r="AP41" s="205">
        <v>4.8999999999999998E-3</v>
      </c>
      <c r="AQ41" s="240">
        <f t="shared" si="0"/>
        <v>158.96250000000001</v>
      </c>
      <c r="AR41" s="225">
        <f t="shared" si="1"/>
        <v>1.6213886923016434</v>
      </c>
      <c r="AS41" s="205">
        <f t="shared" si="2"/>
        <v>1621388.6923016433</v>
      </c>
      <c r="AT41" s="225">
        <f t="shared" si="3"/>
        <v>13.133248407643315</v>
      </c>
    </row>
    <row r="42" spans="1:46" s="229" customFormat="1" x14ac:dyDescent="0.3">
      <c r="A42" s="229" t="s">
        <v>822</v>
      </c>
      <c r="B42" s="229" t="s">
        <v>781</v>
      </c>
      <c r="C42" s="229">
        <v>232</v>
      </c>
      <c r="D42" s="229" t="s">
        <v>683</v>
      </c>
      <c r="E42" s="229" t="s">
        <v>179</v>
      </c>
      <c r="F42" s="229" t="s">
        <v>419</v>
      </c>
      <c r="G42" s="229" t="s">
        <v>782</v>
      </c>
      <c r="H42" s="229" t="s">
        <v>18</v>
      </c>
      <c r="I42" s="229">
        <v>0.02</v>
      </c>
      <c r="J42" s="229" t="s">
        <v>285</v>
      </c>
      <c r="K42" s="229">
        <v>0</v>
      </c>
      <c r="L42" s="229">
        <v>1</v>
      </c>
      <c r="M42" s="229">
        <v>5</v>
      </c>
      <c r="N42" s="229">
        <v>16</v>
      </c>
      <c r="O42" s="229">
        <v>13</v>
      </c>
      <c r="P42" s="229">
        <v>24</v>
      </c>
      <c r="Q42" s="229">
        <v>11</v>
      </c>
      <c r="R42" s="229">
        <v>0.63</v>
      </c>
      <c r="S42" s="229">
        <v>9.0999999999999998E-2</v>
      </c>
      <c r="T42" s="229">
        <v>6</v>
      </c>
      <c r="U42" s="229">
        <v>6.6</v>
      </c>
      <c r="V42" s="229">
        <v>0.25</v>
      </c>
      <c r="W42" s="229">
        <v>8.3000000000000007</v>
      </c>
      <c r="X42" s="229">
        <v>1.41</v>
      </c>
      <c r="Y42" s="229">
        <v>1.02</v>
      </c>
      <c r="Z42" s="229">
        <v>2.5999999999999999E-2</v>
      </c>
      <c r="AA42" s="229">
        <v>2.52</v>
      </c>
      <c r="AB42" s="229">
        <v>0.3</v>
      </c>
      <c r="AC42" s="229">
        <v>0.04</v>
      </c>
      <c r="AD42" s="229">
        <v>0.1</v>
      </c>
      <c r="AE42" s="229">
        <v>0.63</v>
      </c>
      <c r="AF42" s="229">
        <v>0.24</v>
      </c>
      <c r="AG42" s="229" t="s">
        <v>784</v>
      </c>
      <c r="AH42" s="229">
        <v>0.06</v>
      </c>
      <c r="AI42" s="229">
        <v>93.4</v>
      </c>
      <c r="AJ42" s="229">
        <v>265.75</v>
      </c>
      <c r="AK42" s="229" t="s">
        <v>700</v>
      </c>
      <c r="AL42" s="229">
        <v>1.07</v>
      </c>
      <c r="AM42" s="229">
        <v>266.41000000000003</v>
      </c>
      <c r="AN42" s="229">
        <v>1.06</v>
      </c>
      <c r="AO42" s="229">
        <v>0.49</v>
      </c>
      <c r="AP42" s="229">
        <v>4.8999999999999998E-3</v>
      </c>
      <c r="AQ42" s="241">
        <f t="shared" si="0"/>
        <v>158.96250000000001</v>
      </c>
      <c r="AR42" s="230">
        <f t="shared" si="1"/>
        <v>1.6759298576708344</v>
      </c>
      <c r="AS42" s="229">
        <f t="shared" si="2"/>
        <v>1675929.8576708343</v>
      </c>
      <c r="AT42" s="230">
        <f t="shared" si="3"/>
        <v>17.932449477077927</v>
      </c>
    </row>
    <row r="43" spans="1:46" s="224" customFormat="1" x14ac:dyDescent="0.3">
      <c r="A43" s="224" t="s">
        <v>823</v>
      </c>
      <c r="B43" s="224" t="s">
        <v>781</v>
      </c>
      <c r="C43" s="224">
        <v>109</v>
      </c>
      <c r="D43" s="224" t="s">
        <v>679</v>
      </c>
      <c r="E43" s="224" t="s">
        <v>184</v>
      </c>
      <c r="F43" s="224" t="s">
        <v>406</v>
      </c>
      <c r="G43" s="224" t="s">
        <v>782</v>
      </c>
      <c r="H43" s="224" t="s">
        <v>18</v>
      </c>
      <c r="I43" s="224">
        <v>3.6999999999999998E-2</v>
      </c>
      <c r="J43" s="224" t="s">
        <v>285</v>
      </c>
      <c r="K43" s="224">
        <v>0</v>
      </c>
      <c r="L43" s="224">
        <v>1</v>
      </c>
      <c r="M43" s="224">
        <v>3</v>
      </c>
      <c r="N43" s="224">
        <v>11</v>
      </c>
      <c r="O43" s="224">
        <v>13</v>
      </c>
      <c r="P43" s="224">
        <v>19</v>
      </c>
      <c r="Q43" s="224">
        <v>12.9</v>
      </c>
      <c r="R43" s="224">
        <v>0.96</v>
      </c>
      <c r="S43" s="224">
        <v>8.5000000000000006E-2</v>
      </c>
      <c r="T43" s="224">
        <v>6.2</v>
      </c>
      <c r="U43" s="224">
        <v>6.7</v>
      </c>
      <c r="V43" s="224">
        <v>0.35</v>
      </c>
      <c r="W43" s="224">
        <v>16.600000000000001</v>
      </c>
      <c r="X43" s="224">
        <v>1.1200000000000001</v>
      </c>
      <c r="Y43" s="224">
        <v>1.36</v>
      </c>
      <c r="Z43" s="224">
        <v>3.4000000000000002E-2</v>
      </c>
      <c r="AA43" s="224">
        <v>3.33</v>
      </c>
      <c r="AB43" s="224">
        <v>0.37</v>
      </c>
      <c r="AC43" s="224">
        <v>0.03</v>
      </c>
      <c r="AD43" s="224">
        <v>0.06</v>
      </c>
      <c r="AE43" s="224">
        <v>0.36</v>
      </c>
      <c r="AF43" s="224">
        <v>0.23</v>
      </c>
      <c r="AG43" s="224">
        <v>2.8</v>
      </c>
      <c r="AH43" s="224">
        <v>0.09</v>
      </c>
      <c r="AI43" s="224">
        <v>77.400000000000006</v>
      </c>
      <c r="AJ43" s="224">
        <v>250.53</v>
      </c>
      <c r="AK43" s="224">
        <v>1.73</v>
      </c>
      <c r="AL43" s="224">
        <v>1.06</v>
      </c>
      <c r="AM43" s="224">
        <v>252.26</v>
      </c>
      <c r="AN43" s="224">
        <v>1.06</v>
      </c>
      <c r="AO43" s="224">
        <v>0.49</v>
      </c>
      <c r="AP43" s="224">
        <v>4.8999999999999998E-3</v>
      </c>
      <c r="AQ43" s="242">
        <f t="shared" si="0"/>
        <v>158.96250000000001</v>
      </c>
      <c r="AR43" s="234">
        <f t="shared" si="1"/>
        <v>1.5869151529448768</v>
      </c>
      <c r="AS43" s="224">
        <f t="shared" si="2"/>
        <v>1586915.1529448768</v>
      </c>
      <c r="AT43" s="234">
        <f t="shared" si="3"/>
        <v>16.821300621215695</v>
      </c>
    </row>
    <row r="44" spans="1:46" s="205" customFormat="1" x14ac:dyDescent="0.3">
      <c r="A44" s="205" t="s">
        <v>824</v>
      </c>
      <c r="B44" s="205" t="s">
        <v>781</v>
      </c>
      <c r="C44" s="205">
        <v>151</v>
      </c>
      <c r="D44" s="205" t="s">
        <v>681</v>
      </c>
      <c r="E44" s="205" t="s">
        <v>184</v>
      </c>
      <c r="F44" s="205" t="s">
        <v>412</v>
      </c>
      <c r="G44" s="205" t="s">
        <v>782</v>
      </c>
      <c r="H44" s="205" t="s">
        <v>18</v>
      </c>
      <c r="I44" s="205">
        <v>1.9E-2</v>
      </c>
      <c r="J44" s="205" t="s">
        <v>285</v>
      </c>
      <c r="K44" s="205">
        <v>0</v>
      </c>
      <c r="L44" s="205">
        <v>1</v>
      </c>
      <c r="M44" s="205">
        <v>4</v>
      </c>
      <c r="N44" s="205">
        <v>5</v>
      </c>
      <c r="O44" s="205">
        <v>9</v>
      </c>
      <c r="P44" s="205">
        <v>17</v>
      </c>
      <c r="Q44" s="205">
        <v>9.8000000000000007</v>
      </c>
      <c r="R44" s="205">
        <v>0.52</v>
      </c>
      <c r="S44" s="205">
        <v>4.7E-2</v>
      </c>
      <c r="T44" s="205">
        <v>6.1</v>
      </c>
      <c r="U44" s="205">
        <v>6.6</v>
      </c>
      <c r="V44" s="205">
        <v>0.37</v>
      </c>
      <c r="W44" s="205">
        <v>7.4</v>
      </c>
      <c r="X44" s="205">
        <v>1.44</v>
      </c>
      <c r="Y44" s="205">
        <v>1.33</v>
      </c>
      <c r="Z44" s="205">
        <v>3.7999999999999999E-2</v>
      </c>
      <c r="AA44" s="205">
        <v>1.7</v>
      </c>
      <c r="AB44" s="205">
        <v>0.14000000000000001</v>
      </c>
      <c r="AC44" s="205">
        <v>0.02</v>
      </c>
      <c r="AD44" s="205">
        <v>0.02</v>
      </c>
      <c r="AE44" s="205">
        <v>0.69</v>
      </c>
      <c r="AF44" s="205">
        <v>0.12</v>
      </c>
      <c r="AG44" s="205" t="s">
        <v>784</v>
      </c>
      <c r="AH44" s="205">
        <v>0.06</v>
      </c>
      <c r="AI44" s="205">
        <v>77.8</v>
      </c>
      <c r="AJ44" s="205">
        <v>288.5</v>
      </c>
      <c r="AK44" s="205" t="s">
        <v>700</v>
      </c>
      <c r="AL44" s="205">
        <v>0.74</v>
      </c>
      <c r="AM44" s="205">
        <v>289.39</v>
      </c>
      <c r="AN44" s="205">
        <v>0.73</v>
      </c>
      <c r="AO44" s="205">
        <v>0.49</v>
      </c>
      <c r="AP44" s="205">
        <v>4.8999999999999998E-3</v>
      </c>
      <c r="AQ44" s="240">
        <f t="shared" si="0"/>
        <v>158.96250000000001</v>
      </c>
      <c r="AR44" s="225">
        <f t="shared" si="1"/>
        <v>1.8204922544625304</v>
      </c>
      <c r="AS44" s="205">
        <f t="shared" si="2"/>
        <v>1820492.2544625304</v>
      </c>
      <c r="AT44" s="225">
        <f t="shared" si="3"/>
        <v>13.471642683022726</v>
      </c>
    </row>
    <row r="45" spans="1:46" s="205" customFormat="1" x14ac:dyDescent="0.3">
      <c r="A45" s="205" t="s">
        <v>825</v>
      </c>
      <c r="B45" s="205" t="s">
        <v>781</v>
      </c>
      <c r="C45" s="205">
        <v>193</v>
      </c>
      <c r="D45" s="205" t="s">
        <v>682</v>
      </c>
      <c r="E45" s="205" t="s">
        <v>184</v>
      </c>
      <c r="F45" s="205" t="s">
        <v>415</v>
      </c>
      <c r="G45" s="205" t="s">
        <v>782</v>
      </c>
      <c r="H45" s="205" t="s">
        <v>18</v>
      </c>
      <c r="I45" s="205">
        <v>1.2999999999999999E-2</v>
      </c>
      <c r="J45" s="205" t="s">
        <v>288</v>
      </c>
      <c r="K45" s="205">
        <v>0</v>
      </c>
      <c r="L45" s="205">
        <v>1</v>
      </c>
      <c r="M45" s="205">
        <v>2</v>
      </c>
      <c r="N45" s="205">
        <v>3</v>
      </c>
      <c r="O45" s="205">
        <v>10</v>
      </c>
      <c r="P45" s="205">
        <v>23</v>
      </c>
      <c r="Q45" s="205">
        <v>2.8</v>
      </c>
      <c r="R45" s="205">
        <v>0.39</v>
      </c>
      <c r="S45" s="205">
        <v>1.9E-2</v>
      </c>
      <c r="T45" s="205">
        <v>5.0999999999999996</v>
      </c>
      <c r="U45" s="205">
        <v>6</v>
      </c>
      <c r="V45" s="205">
        <v>0.42</v>
      </c>
      <c r="W45" s="205">
        <v>8.8000000000000007</v>
      </c>
      <c r="X45" s="205">
        <v>0.74</v>
      </c>
      <c r="Y45" s="205">
        <v>0.71</v>
      </c>
      <c r="Z45" s="205">
        <v>5.0999999999999997E-2</v>
      </c>
      <c r="AA45" s="205">
        <v>0.87</v>
      </c>
      <c r="AB45" s="205">
        <v>0.08</v>
      </c>
      <c r="AC45" s="205">
        <v>0.03</v>
      </c>
      <c r="AD45" s="205">
        <v>0.02</v>
      </c>
      <c r="AE45" s="205">
        <v>0.95</v>
      </c>
      <c r="AF45" s="205">
        <v>0.13</v>
      </c>
      <c r="AG45" s="205">
        <v>4</v>
      </c>
      <c r="AH45" s="205">
        <v>0.03</v>
      </c>
      <c r="AI45" s="205">
        <v>73.5</v>
      </c>
      <c r="AJ45" s="205">
        <v>295.74</v>
      </c>
      <c r="AK45" s="205">
        <v>1.35</v>
      </c>
      <c r="AL45" s="205">
        <v>0.47</v>
      </c>
      <c r="AM45" s="205">
        <v>297.08999999999997</v>
      </c>
      <c r="AN45" s="205">
        <v>0.47</v>
      </c>
      <c r="AO45" s="205">
        <v>0.49</v>
      </c>
      <c r="AP45" s="205">
        <v>4.8999999999999998E-3</v>
      </c>
      <c r="AQ45" s="240">
        <f t="shared" si="0"/>
        <v>158.96250000000001</v>
      </c>
      <c r="AR45" s="225">
        <f t="shared" si="1"/>
        <v>1.8689313517338992</v>
      </c>
      <c r="AS45" s="205">
        <f t="shared" si="2"/>
        <v>1868931.3517338992</v>
      </c>
      <c r="AT45" s="225">
        <f t="shared" si="3"/>
        <v>8.783977353149325</v>
      </c>
    </row>
    <row r="46" spans="1:46" s="229" customFormat="1" x14ac:dyDescent="0.3">
      <c r="A46" s="229" t="s">
        <v>826</v>
      </c>
      <c r="B46" s="229" t="s">
        <v>781</v>
      </c>
      <c r="C46" s="229">
        <v>235</v>
      </c>
      <c r="D46" s="229" t="s">
        <v>683</v>
      </c>
      <c r="E46" s="229" t="s">
        <v>184</v>
      </c>
      <c r="F46" s="229" t="s">
        <v>419</v>
      </c>
      <c r="G46" s="229" t="s">
        <v>782</v>
      </c>
      <c r="H46" s="229" t="s">
        <v>18</v>
      </c>
      <c r="I46" s="229">
        <v>1.9E-2</v>
      </c>
      <c r="J46" s="229" t="s">
        <v>285</v>
      </c>
      <c r="K46" s="229">
        <v>0</v>
      </c>
      <c r="L46" s="229">
        <v>1</v>
      </c>
      <c r="M46" s="229">
        <v>7</v>
      </c>
      <c r="N46" s="229">
        <v>13</v>
      </c>
      <c r="O46" s="229">
        <v>12</v>
      </c>
      <c r="P46" s="229">
        <v>23</v>
      </c>
      <c r="Q46" s="229">
        <v>6</v>
      </c>
      <c r="R46" s="229">
        <v>0.69</v>
      </c>
      <c r="S46" s="229">
        <v>5.8999999999999997E-2</v>
      </c>
      <c r="T46" s="229">
        <v>6.1</v>
      </c>
      <c r="U46" s="229">
        <v>6.7</v>
      </c>
      <c r="V46" s="229">
        <v>0.3</v>
      </c>
      <c r="W46" s="229">
        <v>9.8000000000000007</v>
      </c>
      <c r="X46" s="229">
        <v>2.5099999999999998</v>
      </c>
      <c r="Y46" s="229">
        <v>1.33</v>
      </c>
      <c r="Z46" s="229">
        <v>4.1000000000000002E-2</v>
      </c>
      <c r="AA46" s="229">
        <v>2.86</v>
      </c>
      <c r="AB46" s="229">
        <v>0.3</v>
      </c>
      <c r="AC46" s="229">
        <v>0.08</v>
      </c>
      <c r="AD46" s="229">
        <v>0.05</v>
      </c>
      <c r="AE46" s="229">
        <v>0.42</v>
      </c>
      <c r="AF46" s="229">
        <v>0.27</v>
      </c>
      <c r="AG46" s="229">
        <v>2.1</v>
      </c>
      <c r="AH46" s="229">
        <v>0.08</v>
      </c>
      <c r="AI46" s="229">
        <v>88.7</v>
      </c>
      <c r="AJ46" s="229">
        <v>268.86</v>
      </c>
      <c r="AK46" s="229">
        <v>1.55</v>
      </c>
      <c r="AL46" s="229">
        <v>0.95</v>
      </c>
      <c r="AM46" s="229">
        <v>270.41000000000003</v>
      </c>
      <c r="AN46" s="229">
        <v>0.94</v>
      </c>
      <c r="AO46" s="229">
        <v>0.49</v>
      </c>
      <c r="AP46" s="229">
        <v>4.8999999999999998E-3</v>
      </c>
      <c r="AQ46" s="241">
        <f t="shared" si="0"/>
        <v>158.96250000000001</v>
      </c>
      <c r="AR46" s="230">
        <f t="shared" si="1"/>
        <v>1.7010930250845326</v>
      </c>
      <c r="AS46" s="229">
        <f t="shared" si="2"/>
        <v>1701093.0250845326</v>
      </c>
      <c r="AT46" s="230">
        <f t="shared" si="3"/>
        <v>16.160383738303061</v>
      </c>
    </row>
    <row r="47" spans="1:46" s="224" customFormat="1" x14ac:dyDescent="0.3">
      <c r="A47" s="224" t="s">
        <v>827</v>
      </c>
      <c r="B47" s="224" t="s">
        <v>781</v>
      </c>
      <c r="C47" s="224">
        <v>112</v>
      </c>
      <c r="D47" s="224" t="s">
        <v>679</v>
      </c>
      <c r="E47" s="224" t="s">
        <v>189</v>
      </c>
      <c r="F47" s="224" t="s">
        <v>406</v>
      </c>
      <c r="G47" s="224" t="s">
        <v>782</v>
      </c>
      <c r="H47" s="224" t="s">
        <v>18</v>
      </c>
      <c r="I47" s="224">
        <v>3.4000000000000002E-2</v>
      </c>
      <c r="J47" s="224" t="s">
        <v>339</v>
      </c>
      <c r="K47" s="224">
        <v>5</v>
      </c>
      <c r="L47" s="224">
        <v>1</v>
      </c>
      <c r="M47" s="224">
        <v>3</v>
      </c>
      <c r="N47" s="224">
        <v>21</v>
      </c>
      <c r="O47" s="224">
        <v>10</v>
      </c>
      <c r="P47" s="224">
        <v>19</v>
      </c>
      <c r="Q47" s="224">
        <v>29.4</v>
      </c>
      <c r="R47" s="224">
        <v>0.97</v>
      </c>
      <c r="S47" s="224">
        <v>9.4E-2</v>
      </c>
      <c r="T47" s="224">
        <v>6.3</v>
      </c>
      <c r="U47" s="224">
        <v>6.6</v>
      </c>
      <c r="V47" s="224">
        <v>0.37</v>
      </c>
      <c r="W47" s="224">
        <v>13.3</v>
      </c>
      <c r="X47" s="224">
        <v>3.17</v>
      </c>
      <c r="Y47" s="224">
        <v>1.1399999999999999</v>
      </c>
      <c r="Z47" s="224">
        <v>4.8000000000000001E-2</v>
      </c>
      <c r="AA47" s="224">
        <v>4.79</v>
      </c>
      <c r="AB47" s="224">
        <v>0.53</v>
      </c>
      <c r="AC47" s="224">
        <v>0.03</v>
      </c>
      <c r="AD47" s="224">
        <v>0.12</v>
      </c>
      <c r="AE47" s="224">
        <v>0.66</v>
      </c>
      <c r="AF47" s="224">
        <v>0.32</v>
      </c>
      <c r="AG47" s="224">
        <v>2.9</v>
      </c>
      <c r="AH47" s="224">
        <v>0.11</v>
      </c>
      <c r="AI47" s="224">
        <v>137.9</v>
      </c>
      <c r="AJ47" s="224">
        <v>198.37</v>
      </c>
      <c r="AK47" s="224">
        <v>1.48</v>
      </c>
      <c r="AL47" s="224">
        <v>1.3</v>
      </c>
      <c r="AM47" s="224">
        <v>199.85</v>
      </c>
      <c r="AN47" s="224">
        <v>1.3</v>
      </c>
      <c r="AO47" s="224">
        <v>0.49</v>
      </c>
      <c r="AP47" s="224">
        <v>4.8999999999999998E-3</v>
      </c>
      <c r="AQ47" s="242">
        <f t="shared" si="0"/>
        <v>158.96250000000001</v>
      </c>
      <c r="AR47" s="234">
        <f t="shared" si="1"/>
        <v>1.2572147519068961</v>
      </c>
      <c r="AS47" s="224">
        <f t="shared" si="2"/>
        <v>1257214.7519068962</v>
      </c>
      <c r="AT47" s="234">
        <f t="shared" si="3"/>
        <v>16.343791774789651</v>
      </c>
    </row>
    <row r="48" spans="1:46" s="205" customFormat="1" x14ac:dyDescent="0.3">
      <c r="A48" s="205" t="s">
        <v>828</v>
      </c>
      <c r="B48" s="205" t="s">
        <v>781</v>
      </c>
      <c r="C48" s="205">
        <v>154</v>
      </c>
      <c r="D48" s="205" t="s">
        <v>681</v>
      </c>
      <c r="E48" s="205" t="s">
        <v>189</v>
      </c>
      <c r="F48" s="205" t="s">
        <v>412</v>
      </c>
      <c r="G48" s="205" t="s">
        <v>782</v>
      </c>
      <c r="H48" s="205" t="s">
        <v>18</v>
      </c>
      <c r="I48" s="205">
        <v>3.5999999999999997E-2</v>
      </c>
      <c r="J48" s="205" t="s">
        <v>339</v>
      </c>
      <c r="K48" s="205">
        <v>0</v>
      </c>
      <c r="L48" s="205">
        <v>1</v>
      </c>
      <c r="M48" s="205">
        <v>1</v>
      </c>
      <c r="N48" s="205">
        <v>17</v>
      </c>
      <c r="O48" s="205">
        <v>8</v>
      </c>
      <c r="P48" s="205">
        <v>29</v>
      </c>
      <c r="Q48" s="205">
        <v>10.9</v>
      </c>
      <c r="R48" s="205">
        <v>0.34</v>
      </c>
      <c r="S48" s="205">
        <v>7.0999999999999994E-2</v>
      </c>
      <c r="T48" s="205">
        <v>5.9</v>
      </c>
      <c r="U48" s="205">
        <v>6.4</v>
      </c>
      <c r="V48" s="205">
        <v>0.28000000000000003</v>
      </c>
      <c r="W48" s="205">
        <v>7.7</v>
      </c>
      <c r="X48" s="205">
        <v>0.79</v>
      </c>
      <c r="Y48" s="205">
        <v>0.74</v>
      </c>
      <c r="Z48" s="205">
        <v>4.1000000000000002E-2</v>
      </c>
      <c r="AA48" s="205">
        <v>1.62</v>
      </c>
      <c r="AB48" s="205">
        <v>0.14000000000000001</v>
      </c>
      <c r="AC48" s="205">
        <v>0.06</v>
      </c>
      <c r="AD48" s="205">
        <v>0.05</v>
      </c>
      <c r="AE48" s="205">
        <v>0.43</v>
      </c>
      <c r="AF48" s="205">
        <v>0.16</v>
      </c>
      <c r="AG48" s="205" t="s">
        <v>784</v>
      </c>
      <c r="AH48" s="205">
        <v>0.04</v>
      </c>
      <c r="AI48" s="205">
        <v>91.5</v>
      </c>
      <c r="AJ48" s="205">
        <v>243.45</v>
      </c>
      <c r="AK48" s="205" t="s">
        <v>700</v>
      </c>
      <c r="AL48" s="205">
        <v>0.41</v>
      </c>
      <c r="AM48" s="205">
        <v>243.88</v>
      </c>
      <c r="AN48" s="205">
        <v>0.41</v>
      </c>
      <c r="AO48" s="205">
        <v>0.49</v>
      </c>
      <c r="AP48" s="205">
        <v>4.8999999999999998E-3</v>
      </c>
      <c r="AQ48" s="240">
        <f t="shared" si="0"/>
        <v>158.96250000000001</v>
      </c>
      <c r="AR48" s="225">
        <f t="shared" si="1"/>
        <v>1.5341983172131792</v>
      </c>
      <c r="AS48" s="205">
        <f t="shared" si="2"/>
        <v>1534198.3172131793</v>
      </c>
      <c r="AT48" s="225">
        <f t="shared" si="3"/>
        <v>6.290213100574034</v>
      </c>
    </row>
    <row r="49" spans="1:46" s="205" customFormat="1" x14ac:dyDescent="0.3">
      <c r="A49" s="205" t="s">
        <v>829</v>
      </c>
      <c r="B49" s="205" t="s">
        <v>781</v>
      </c>
      <c r="C49" s="205">
        <v>196</v>
      </c>
      <c r="D49" s="205" t="s">
        <v>682</v>
      </c>
      <c r="E49" s="205" t="s">
        <v>189</v>
      </c>
      <c r="F49" s="205" t="s">
        <v>415</v>
      </c>
      <c r="G49" s="205" t="s">
        <v>782</v>
      </c>
      <c r="H49" s="205" t="s">
        <v>18</v>
      </c>
      <c r="I49" s="205">
        <v>1.7000000000000001E-2</v>
      </c>
      <c r="J49" s="205" t="s">
        <v>285</v>
      </c>
      <c r="K49" s="205">
        <v>0</v>
      </c>
      <c r="L49" s="205">
        <v>1</v>
      </c>
      <c r="M49" s="205">
        <v>4</v>
      </c>
      <c r="N49" s="205">
        <v>8</v>
      </c>
      <c r="O49" s="205">
        <v>8</v>
      </c>
      <c r="P49" s="205">
        <v>18</v>
      </c>
      <c r="Q49" s="205">
        <v>12.7</v>
      </c>
      <c r="R49" s="205">
        <v>0.37</v>
      </c>
      <c r="S49" s="205">
        <v>5.1999999999999998E-2</v>
      </c>
      <c r="T49" s="205">
        <v>5.9</v>
      </c>
      <c r="U49" s="205">
        <v>6.4</v>
      </c>
      <c r="V49" s="205">
        <v>0.35</v>
      </c>
      <c r="W49" s="205">
        <v>6.5</v>
      </c>
      <c r="X49" s="205">
        <v>2.3199999999999998</v>
      </c>
      <c r="Y49" s="205">
        <v>0.91</v>
      </c>
      <c r="Z49" s="205">
        <v>3.9E-2</v>
      </c>
      <c r="AA49" s="205">
        <v>1.84</v>
      </c>
      <c r="AB49" s="205">
        <v>0.15</v>
      </c>
      <c r="AC49" s="205">
        <v>0.02</v>
      </c>
      <c r="AD49" s="205">
        <v>0.02</v>
      </c>
      <c r="AE49" s="205">
        <v>0.74</v>
      </c>
      <c r="AF49" s="205">
        <v>0.13</v>
      </c>
      <c r="AG49" s="205" t="s">
        <v>784</v>
      </c>
      <c r="AH49" s="205">
        <v>0.05</v>
      </c>
      <c r="AI49" s="205">
        <v>56</v>
      </c>
      <c r="AJ49" s="205">
        <v>231.74</v>
      </c>
      <c r="AK49" s="205" t="s">
        <v>700</v>
      </c>
      <c r="AL49" s="205">
        <v>0.79</v>
      </c>
      <c r="AM49" s="205">
        <v>231.74</v>
      </c>
      <c r="AN49" s="205">
        <v>0.79</v>
      </c>
      <c r="AO49" s="205">
        <v>0.49</v>
      </c>
      <c r="AP49" s="205">
        <v>4.8999999999999998E-3</v>
      </c>
      <c r="AQ49" s="240">
        <f t="shared" si="0"/>
        <v>158.96250000000001</v>
      </c>
      <c r="AR49" s="225">
        <f t="shared" si="1"/>
        <v>1.4578281041126051</v>
      </c>
      <c r="AS49" s="205">
        <f t="shared" si="2"/>
        <v>1457828.1041126051</v>
      </c>
      <c r="AT49" s="225">
        <f t="shared" si="3"/>
        <v>11.516842022489582</v>
      </c>
    </row>
    <row r="50" spans="1:46" s="229" customFormat="1" x14ac:dyDescent="0.3">
      <c r="A50" s="229" t="s">
        <v>830</v>
      </c>
      <c r="B50" s="229" t="s">
        <v>781</v>
      </c>
      <c r="C50" s="229">
        <v>238</v>
      </c>
      <c r="D50" s="229" t="s">
        <v>683</v>
      </c>
      <c r="E50" s="229" t="s">
        <v>189</v>
      </c>
      <c r="F50" s="229" t="s">
        <v>419</v>
      </c>
      <c r="G50" s="229" t="s">
        <v>782</v>
      </c>
      <c r="H50" s="229" t="s">
        <v>18</v>
      </c>
      <c r="I50" s="229">
        <v>2.3E-2</v>
      </c>
      <c r="J50" s="229" t="s">
        <v>339</v>
      </c>
      <c r="K50" s="229">
        <v>0</v>
      </c>
      <c r="L50" s="229">
        <v>1</v>
      </c>
      <c r="M50" s="229">
        <v>2</v>
      </c>
      <c r="N50" s="229">
        <v>46</v>
      </c>
      <c r="O50" s="229">
        <v>15</v>
      </c>
      <c r="P50" s="229">
        <v>58</v>
      </c>
      <c r="Q50" s="229">
        <v>19.399999999999999</v>
      </c>
      <c r="R50" s="229">
        <v>0.86</v>
      </c>
      <c r="S50" s="229">
        <v>0.14699999999999999</v>
      </c>
      <c r="T50" s="229">
        <v>6.1</v>
      </c>
      <c r="U50" s="229">
        <v>6.6</v>
      </c>
      <c r="V50" s="229">
        <v>0.28000000000000003</v>
      </c>
      <c r="W50" s="229">
        <v>8.6</v>
      </c>
      <c r="X50" s="229">
        <v>2.57</v>
      </c>
      <c r="Y50" s="229">
        <v>1.33</v>
      </c>
      <c r="Z50" s="229">
        <v>9.0999999999999998E-2</v>
      </c>
      <c r="AA50" s="229">
        <v>4.3</v>
      </c>
      <c r="AB50" s="229">
        <v>0.47</v>
      </c>
      <c r="AC50" s="229">
        <v>0.17</v>
      </c>
      <c r="AD50" s="229">
        <v>0.13</v>
      </c>
      <c r="AE50" s="229">
        <v>0.91</v>
      </c>
      <c r="AF50" s="229">
        <v>0.42</v>
      </c>
      <c r="AG50" s="229" t="s">
        <v>784</v>
      </c>
      <c r="AH50" s="229">
        <v>0.15</v>
      </c>
      <c r="AI50" s="229">
        <v>102.1</v>
      </c>
      <c r="AJ50" s="229">
        <v>205.9</v>
      </c>
      <c r="AK50" s="229" t="s">
        <v>700</v>
      </c>
      <c r="AL50" s="229">
        <v>0.85</v>
      </c>
      <c r="AM50" s="229">
        <v>206.48</v>
      </c>
      <c r="AN50" s="229">
        <v>0.85</v>
      </c>
      <c r="AO50" s="229">
        <v>0.49</v>
      </c>
      <c r="AP50" s="229">
        <v>4.8999999999999998E-3</v>
      </c>
      <c r="AQ50" s="241">
        <f t="shared" si="0"/>
        <v>158.96250000000001</v>
      </c>
      <c r="AR50" s="230">
        <f t="shared" si="1"/>
        <v>1.2989227018951008</v>
      </c>
      <c r="AS50" s="229">
        <f t="shared" si="2"/>
        <v>1298922.7018951008</v>
      </c>
      <c r="AT50" s="230">
        <f t="shared" si="3"/>
        <v>11.040842966108357</v>
      </c>
    </row>
    <row r="52" spans="1:46" ht="15" thickBot="1" x14ac:dyDescent="0.35">
      <c r="A52" s="469" t="s">
        <v>741</v>
      </c>
      <c r="B52" s="469"/>
      <c r="C52" s="469"/>
      <c r="D52" s="243"/>
    </row>
    <row r="53" spans="1:46" ht="15" customHeight="1" x14ac:dyDescent="0.3">
      <c r="A53" s="469" t="s">
        <v>742</v>
      </c>
      <c r="B53" s="469"/>
      <c r="C53" s="469"/>
      <c r="D53" s="243"/>
      <c r="J53" s="450" t="s">
        <v>359</v>
      </c>
      <c r="K53" s="99" t="s">
        <v>831</v>
      </c>
      <c r="L53" s="23">
        <f>STDEV(L3:L6)/SQRT(4)</f>
        <v>0</v>
      </c>
      <c r="M53" s="23">
        <f t="shared" ref="M53:AT53" si="4">STDEV(M3:M6)/SQRT(4)</f>
        <v>0.25</v>
      </c>
      <c r="N53" s="23">
        <f t="shared" si="4"/>
        <v>4.3277207241995947</v>
      </c>
      <c r="O53" s="23">
        <f t="shared" si="4"/>
        <v>1.1902380714238083</v>
      </c>
      <c r="P53" s="23">
        <f t="shared" si="4"/>
        <v>9.8910734166385268</v>
      </c>
      <c r="Q53" s="23">
        <f t="shared" si="4"/>
        <v>2.4215611355762503</v>
      </c>
      <c r="R53" s="23">
        <f t="shared" si="4"/>
        <v>7.4540257579377892E-2</v>
      </c>
      <c r="S53" s="23">
        <f t="shared" si="4"/>
        <v>1.5233597736582121E-2</v>
      </c>
      <c r="T53" s="23">
        <f t="shared" si="4"/>
        <v>0.22499999999999995</v>
      </c>
      <c r="U53" s="23">
        <f t="shared" si="4"/>
        <v>0.22730302828309765</v>
      </c>
      <c r="V53" s="23">
        <f t="shared" si="4"/>
        <v>3.1457643480294749E-2</v>
      </c>
      <c r="W53" s="23">
        <f t="shared" si="4"/>
        <v>1.2249999999999999</v>
      </c>
      <c r="X53" s="23">
        <f t="shared" si="4"/>
        <v>0.1419727086450068</v>
      </c>
      <c r="Y53" s="23">
        <f t="shared" si="4"/>
        <v>0.10942082373418065</v>
      </c>
      <c r="Z53" s="23">
        <f t="shared" si="4"/>
        <v>3.9237524556645087E-3</v>
      </c>
      <c r="AA53" s="23">
        <f t="shared" si="4"/>
        <v>0.34310773332390321</v>
      </c>
      <c r="AB53" s="23">
        <f t="shared" si="4"/>
        <v>9.9582461641931033E-2</v>
      </c>
      <c r="AC53" s="23">
        <f t="shared" si="4"/>
        <v>3.7500000000000006E-2</v>
      </c>
      <c r="AD53" s="23">
        <f t="shared" si="4"/>
        <v>1.7559422921421219E-2</v>
      </c>
      <c r="AE53" s="23">
        <f t="shared" si="4"/>
        <v>7.1705415880996562E-2</v>
      </c>
      <c r="AF53" s="23">
        <f t="shared" si="4"/>
        <v>3.6742346141747664E-2</v>
      </c>
      <c r="AG53" s="23">
        <f t="shared" si="4"/>
        <v>0.98276819918703784</v>
      </c>
      <c r="AH53" s="23">
        <f t="shared" si="4"/>
        <v>1.0801234497346442E-2</v>
      </c>
      <c r="AI53" s="23">
        <f t="shared" si="4"/>
        <v>9.7470828969492089</v>
      </c>
      <c r="AJ53" s="23">
        <f t="shared" si="4"/>
        <v>20.442046741948356</v>
      </c>
      <c r="AK53" s="23">
        <f t="shared" si="4"/>
        <v>0.48348560819670039</v>
      </c>
      <c r="AL53" s="23">
        <f t="shared" si="4"/>
        <v>7.0769579151873707E-2</v>
      </c>
      <c r="AM53" s="23">
        <f t="shared" si="4"/>
        <v>20.632712901280552</v>
      </c>
      <c r="AN53" s="23">
        <f t="shared" si="4"/>
        <v>7.0769579151873707E-2</v>
      </c>
      <c r="AO53" s="23">
        <f t="shared" si="4"/>
        <v>0</v>
      </c>
      <c r="AP53" s="23">
        <f t="shared" si="4"/>
        <v>0</v>
      </c>
      <c r="AQ53" s="23">
        <f t="shared" si="4"/>
        <v>0</v>
      </c>
      <c r="AR53" s="23">
        <f t="shared" si="4"/>
        <v>0.12979610223342278</v>
      </c>
      <c r="AS53" s="23">
        <f t="shared" si="4"/>
        <v>129796.10223342387</v>
      </c>
      <c r="AT53" s="23">
        <f t="shared" si="4"/>
        <v>1.2048265308927602</v>
      </c>
    </row>
    <row r="54" spans="1:46" x14ac:dyDescent="0.3">
      <c r="A54" s="469" t="s">
        <v>743</v>
      </c>
      <c r="B54" s="469"/>
      <c r="C54" s="469"/>
      <c r="D54" s="469"/>
      <c r="J54" s="451"/>
      <c r="K54" s="99" t="s">
        <v>832</v>
      </c>
      <c r="L54" s="23">
        <f>STDEV(L7:L10)/SQRT(4)</f>
        <v>0</v>
      </c>
      <c r="M54" s="23">
        <f t="shared" ref="M54:AT54" si="5">STDEV(M7:M10)/SQRT(4)</f>
        <v>0.5</v>
      </c>
      <c r="N54" s="23">
        <f t="shared" si="5"/>
        <v>1.707825127659933</v>
      </c>
      <c r="O54" s="23">
        <f t="shared" si="5"/>
        <v>1.181453906563152</v>
      </c>
      <c r="P54" s="23">
        <f t="shared" si="5"/>
        <v>5.5827114081480751</v>
      </c>
      <c r="Q54" s="23">
        <f t="shared" si="5"/>
        <v>2.7849296819369296</v>
      </c>
      <c r="R54" s="23">
        <f t="shared" si="5"/>
        <v>0.22069492517953371</v>
      </c>
      <c r="S54" s="23">
        <f t="shared" si="5"/>
        <v>1.0020811677038267E-2</v>
      </c>
      <c r="T54" s="23">
        <f t="shared" si="5"/>
        <v>0.25617376914899004</v>
      </c>
      <c r="U54" s="23">
        <f t="shared" si="5"/>
        <v>0.33291640592396959</v>
      </c>
      <c r="V54" s="23">
        <f t="shared" si="5"/>
        <v>4.7434164902525763E-2</v>
      </c>
      <c r="W54" s="23">
        <f t="shared" si="5"/>
        <v>1.8781085343149531</v>
      </c>
      <c r="X54" s="23">
        <f t="shared" si="5"/>
        <v>0.23475164181179495</v>
      </c>
      <c r="Y54" s="23">
        <f t="shared" si="5"/>
        <v>0.16322275168206996</v>
      </c>
      <c r="Z54" s="23">
        <f t="shared" si="5"/>
        <v>3.7749172176353668E-3</v>
      </c>
      <c r="AA54" s="23">
        <f t="shared" si="5"/>
        <v>0.48426920887732067</v>
      </c>
      <c r="AB54" s="23">
        <f t="shared" si="5"/>
        <v>8.1904415835370808E-2</v>
      </c>
      <c r="AC54" s="23">
        <f t="shared" si="5"/>
        <v>1.2583057392117925E-2</v>
      </c>
      <c r="AD54" s="23">
        <f t="shared" si="5"/>
        <v>2.0155644370746375E-2</v>
      </c>
      <c r="AE54" s="23">
        <f t="shared" si="5"/>
        <v>4.1733280085163187E-2</v>
      </c>
      <c r="AF54" s="23">
        <f t="shared" si="5"/>
        <v>3.8837267325770149E-2</v>
      </c>
      <c r="AG54" s="23">
        <f t="shared" si="5"/>
        <v>1.3788582233137676</v>
      </c>
      <c r="AH54" s="23">
        <f t="shared" si="5"/>
        <v>2.0966242709015204E-2</v>
      </c>
      <c r="AI54" s="23">
        <f t="shared" si="5"/>
        <v>14.459274705184873</v>
      </c>
      <c r="AJ54" s="23">
        <f t="shared" si="5"/>
        <v>12.641092384231149</v>
      </c>
      <c r="AK54" s="23" t="e">
        <f t="shared" si="5"/>
        <v>#DIV/0!</v>
      </c>
      <c r="AL54" s="23">
        <f t="shared" si="5"/>
        <v>0.14728091073410249</v>
      </c>
      <c r="AM54" s="23">
        <f t="shared" si="5"/>
        <v>12.537723743433917</v>
      </c>
      <c r="AN54" s="23">
        <f t="shared" si="5"/>
        <v>0.14531574817158188</v>
      </c>
      <c r="AO54" s="23">
        <f t="shared" si="5"/>
        <v>2.5000000000000022E-3</v>
      </c>
      <c r="AP54" s="23">
        <f t="shared" si="5"/>
        <v>2.5000000000000066E-5</v>
      </c>
      <c r="AQ54" s="23">
        <f t="shared" si="5"/>
        <v>0</v>
      </c>
      <c r="AR54" s="23">
        <f t="shared" si="5"/>
        <v>7.8872210385681651E-2</v>
      </c>
      <c r="AS54" s="23">
        <f t="shared" si="5"/>
        <v>78872.210385681654</v>
      </c>
      <c r="AT54" s="23">
        <f t="shared" si="5"/>
        <v>1.7313008862482426</v>
      </c>
    </row>
    <row r="55" spans="1:46" x14ac:dyDescent="0.3">
      <c r="J55" s="451"/>
      <c r="K55" s="99" t="s">
        <v>833</v>
      </c>
      <c r="L55" s="23">
        <f>STDEV(L11:L14)/SQRT(4)</f>
        <v>0</v>
      </c>
      <c r="M55" s="23">
        <f t="shared" ref="M55:AT55" si="6">STDEV(M11:M14)/SQRT(4)</f>
        <v>0.40824829046386302</v>
      </c>
      <c r="N55" s="23">
        <f t="shared" si="6"/>
        <v>4.2426406871192848</v>
      </c>
      <c r="O55" s="23">
        <f t="shared" si="6"/>
        <v>0.75</v>
      </c>
      <c r="P55" s="23">
        <f t="shared" si="6"/>
        <v>4.9560569003997523</v>
      </c>
      <c r="Q55" s="23">
        <f t="shared" si="6"/>
        <v>5.3286959004994889</v>
      </c>
      <c r="R55" s="23">
        <f t="shared" si="6"/>
        <v>8.8928810479693893E-2</v>
      </c>
      <c r="S55" s="23">
        <f t="shared" si="6"/>
        <v>1.9711988737821443E-2</v>
      </c>
      <c r="T55" s="23">
        <f t="shared" si="6"/>
        <v>0.12909944487358052</v>
      </c>
      <c r="U55" s="23">
        <f t="shared" si="6"/>
        <v>0.13768926368215262</v>
      </c>
      <c r="V55" s="23">
        <f t="shared" si="6"/>
        <v>3.944933459514869E-2</v>
      </c>
      <c r="W55" s="23">
        <f t="shared" si="6"/>
        <v>1.6448784149595961</v>
      </c>
      <c r="X55" s="23">
        <f t="shared" si="6"/>
        <v>0.1826654501176021</v>
      </c>
      <c r="Y55" s="23">
        <f t="shared" si="6"/>
        <v>3.0956959368344517E-2</v>
      </c>
      <c r="Z55" s="23">
        <f t="shared" si="6"/>
        <v>4.3660622991432514E-3</v>
      </c>
      <c r="AA55" s="23">
        <f t="shared" si="6"/>
        <v>0.18677080428518197</v>
      </c>
      <c r="AB55" s="23">
        <f t="shared" si="6"/>
        <v>1.6832508230603498E-2</v>
      </c>
      <c r="AC55" s="23">
        <f t="shared" si="6"/>
        <v>1.4719601443879739E-2</v>
      </c>
      <c r="AD55" s="23">
        <f t="shared" si="6"/>
        <v>4.3660622991432446E-2</v>
      </c>
      <c r="AE55" s="23">
        <f t="shared" si="6"/>
        <v>9.1412526493911059E-2</v>
      </c>
      <c r="AF55" s="23">
        <f t="shared" si="6"/>
        <v>1.8929694486000907E-2</v>
      </c>
      <c r="AG55" s="23">
        <f t="shared" si="6"/>
        <v>0.17677669529663673</v>
      </c>
      <c r="AH55" s="23">
        <f t="shared" si="6"/>
        <v>4.0824829046386358E-3</v>
      </c>
      <c r="AI55" s="23">
        <f t="shared" si="6"/>
        <v>5.1470056019657475</v>
      </c>
      <c r="AJ55" s="23">
        <f t="shared" si="6"/>
        <v>23.576107034806775</v>
      </c>
      <c r="AK55" s="23" t="e">
        <f t="shared" si="6"/>
        <v>#DIV/0!</v>
      </c>
      <c r="AL55" s="23">
        <f t="shared" si="6"/>
        <v>5.0394278775802874E-2</v>
      </c>
      <c r="AM55" s="23">
        <f t="shared" si="6"/>
        <v>23.481817212118191</v>
      </c>
      <c r="AN55" s="23">
        <f t="shared" si="6"/>
        <v>5.0394278775802874E-2</v>
      </c>
      <c r="AO55" s="23">
        <f t="shared" si="6"/>
        <v>0</v>
      </c>
      <c r="AP55" s="23">
        <f t="shared" si="6"/>
        <v>0</v>
      </c>
      <c r="AQ55" s="23">
        <f t="shared" si="6"/>
        <v>0</v>
      </c>
      <c r="AR55" s="23">
        <f t="shared" si="6"/>
        <v>0.14771922442159796</v>
      </c>
      <c r="AS55" s="23">
        <f t="shared" si="6"/>
        <v>147719.22442159796</v>
      </c>
      <c r="AT55" s="23">
        <f t="shared" si="6"/>
        <v>1.0692212555084109</v>
      </c>
    </row>
    <row r="56" spans="1:46" x14ac:dyDescent="0.3">
      <c r="J56" s="451"/>
      <c r="K56" s="99" t="s">
        <v>834</v>
      </c>
      <c r="L56" s="23">
        <f>STDEV(L15:L18)/SQRT(4)</f>
        <v>0</v>
      </c>
      <c r="M56" s="23">
        <f t="shared" ref="M56:AT56" si="7">STDEV(M15:M18)/SQRT(4)</f>
        <v>0.47871355387816905</v>
      </c>
      <c r="N56" s="23">
        <f t="shared" si="7"/>
        <v>4.1104541517128412</v>
      </c>
      <c r="O56" s="23">
        <f t="shared" si="7"/>
        <v>0.8660254037844386</v>
      </c>
      <c r="P56" s="23">
        <f t="shared" si="7"/>
        <v>11.722485515737123</v>
      </c>
      <c r="Q56" s="23">
        <f t="shared" si="7"/>
        <v>1.765644358300958</v>
      </c>
      <c r="R56" s="23">
        <f t="shared" si="7"/>
        <v>9.6555251885470442E-2</v>
      </c>
      <c r="S56" s="23">
        <f t="shared" si="7"/>
        <v>1.140175425099137E-2</v>
      </c>
      <c r="T56" s="23">
        <f t="shared" si="7"/>
        <v>0.21213203435596428</v>
      </c>
      <c r="U56" s="23">
        <f t="shared" si="7"/>
        <v>0.14361406616345082</v>
      </c>
      <c r="V56" s="23">
        <f t="shared" si="7"/>
        <v>6.0069404303133671E-2</v>
      </c>
      <c r="W56" s="23">
        <f t="shared" si="7"/>
        <v>1.9375134408135921</v>
      </c>
      <c r="X56" s="23">
        <f t="shared" si="7"/>
        <v>0.13412525240734235</v>
      </c>
      <c r="Y56" s="23">
        <f t="shared" si="7"/>
        <v>0.13632070031119042</v>
      </c>
      <c r="Z56" s="23">
        <f t="shared" si="7"/>
        <v>6.2499999999999969E-3</v>
      </c>
      <c r="AA56" s="23">
        <f t="shared" si="7"/>
        <v>5.4999999999999986E-2</v>
      </c>
      <c r="AB56" s="23">
        <f t="shared" si="7"/>
        <v>4.7346242371139283E-2</v>
      </c>
      <c r="AC56" s="23">
        <f t="shared" si="7"/>
        <v>2.5617376914899008E-2</v>
      </c>
      <c r="AD56" s="23">
        <f t="shared" si="7"/>
        <v>2.8722813232690131E-2</v>
      </c>
      <c r="AE56" s="23">
        <f t="shared" si="7"/>
        <v>6.8129778119899037E-2</v>
      </c>
      <c r="AF56" s="23">
        <f t="shared" si="7"/>
        <v>3.3260336739125221E-2</v>
      </c>
      <c r="AG56" s="23">
        <f t="shared" si="7"/>
        <v>0.57933151131282334</v>
      </c>
      <c r="AH56" s="23">
        <f t="shared" si="7"/>
        <v>8.5391256382996682E-3</v>
      </c>
      <c r="AI56" s="23">
        <f t="shared" si="7"/>
        <v>4.7823242257295631</v>
      </c>
      <c r="AJ56" s="23">
        <f t="shared" si="7"/>
        <v>27.749216918380583</v>
      </c>
      <c r="AK56" s="23">
        <f t="shared" si="7"/>
        <v>0.29412299014754556</v>
      </c>
      <c r="AL56" s="23">
        <f t="shared" si="7"/>
        <v>9.9205174596221093E-2</v>
      </c>
      <c r="AM56" s="23">
        <f t="shared" si="7"/>
        <v>27.742742707177815</v>
      </c>
      <c r="AN56" s="23">
        <f t="shared" si="7"/>
        <v>9.9026511601691694E-2</v>
      </c>
      <c r="AO56" s="23">
        <f t="shared" si="7"/>
        <v>0</v>
      </c>
      <c r="AP56" s="23">
        <f t="shared" si="7"/>
        <v>0</v>
      </c>
      <c r="AQ56" s="23">
        <f t="shared" si="7"/>
        <v>0</v>
      </c>
      <c r="AR56" s="23">
        <f t="shared" si="7"/>
        <v>0.17452381981396756</v>
      </c>
      <c r="AS56" s="23">
        <f t="shared" si="7"/>
        <v>174523.81981396789</v>
      </c>
      <c r="AT56" s="23">
        <f t="shared" si="7"/>
        <v>1.061889312806092</v>
      </c>
    </row>
    <row r="57" spans="1:46" x14ac:dyDescent="0.3">
      <c r="J57" s="451"/>
      <c r="K57" s="99" t="s">
        <v>835</v>
      </c>
      <c r="L57" s="245">
        <f>STDEV(L19:L22)/SQRT(4)</f>
        <v>0</v>
      </c>
      <c r="M57" s="245">
        <f t="shared" ref="M57:AT57" si="8">STDEV(M19:M22)/SQRT(4)</f>
        <v>0</v>
      </c>
      <c r="N57" s="245">
        <f t="shared" si="8"/>
        <v>4.5161746349464096</v>
      </c>
      <c r="O57" s="245">
        <f t="shared" si="8"/>
        <v>1.1086778913041726</v>
      </c>
      <c r="P57" s="245">
        <f t="shared" si="8"/>
        <v>7.9582242575422146</v>
      </c>
      <c r="Q57" s="245">
        <f t="shared" si="8"/>
        <v>2.5902059120206373</v>
      </c>
      <c r="R57" s="245">
        <f t="shared" si="8"/>
        <v>9.6996563513009837E-2</v>
      </c>
      <c r="S57" s="245">
        <f t="shared" si="8"/>
        <v>8.5574042014308557E-3</v>
      </c>
      <c r="T57" s="245">
        <f t="shared" si="8"/>
        <v>0.10000000000000009</v>
      </c>
      <c r="U57" s="245">
        <f t="shared" si="8"/>
        <v>0.10801234497346436</v>
      </c>
      <c r="V57" s="245">
        <f t="shared" si="8"/>
        <v>1.6007810593582122E-2</v>
      </c>
      <c r="W57" s="245">
        <f t="shared" si="8"/>
        <v>2.029162388770303</v>
      </c>
      <c r="X57" s="245">
        <f t="shared" si="8"/>
        <v>0.11463710859345133</v>
      </c>
      <c r="Y57" s="245">
        <f t="shared" si="8"/>
        <v>3.8160843806184348E-2</v>
      </c>
      <c r="Z57" s="245">
        <f t="shared" si="8"/>
        <v>9.4813413256423437E-3</v>
      </c>
      <c r="AA57" s="245">
        <f t="shared" si="8"/>
        <v>0.30629506471157369</v>
      </c>
      <c r="AB57" s="245">
        <f t="shared" si="8"/>
        <v>3.3911649915626348E-2</v>
      </c>
      <c r="AC57" s="245">
        <f t="shared" si="8"/>
        <v>2.5000000000000001E-2</v>
      </c>
      <c r="AD57" s="245">
        <f t="shared" si="8"/>
        <v>2.7801378862687135E-2</v>
      </c>
      <c r="AE57" s="245">
        <f t="shared" si="8"/>
        <v>9.8858063235462326E-2</v>
      </c>
      <c r="AF57" s="245">
        <f t="shared" si="8"/>
        <v>2.5940637360455633E-2</v>
      </c>
      <c r="AG57" s="245">
        <f t="shared" si="8"/>
        <v>1.2890565025113006</v>
      </c>
      <c r="AH57" s="245">
        <f t="shared" si="8"/>
        <v>7.0710678118654745E-3</v>
      </c>
      <c r="AI57" s="245">
        <f t="shared" si="8"/>
        <v>10.390781170505562</v>
      </c>
      <c r="AJ57" s="245">
        <f t="shared" si="8"/>
        <v>8.5604121542131359</v>
      </c>
      <c r="AK57" s="245">
        <f t="shared" si="8"/>
        <v>0.27690250992000748</v>
      </c>
      <c r="AL57" s="245">
        <f t="shared" si="8"/>
        <v>0.15378556499229695</v>
      </c>
      <c r="AM57" s="245">
        <f t="shared" si="8"/>
        <v>8.6390232617273686</v>
      </c>
      <c r="AN57" s="245">
        <f t="shared" si="8"/>
        <v>0.15178795516553129</v>
      </c>
      <c r="AO57" s="245">
        <f t="shared" si="8"/>
        <v>0</v>
      </c>
      <c r="AP57" s="245">
        <f t="shared" si="8"/>
        <v>0</v>
      </c>
      <c r="AQ57" s="245">
        <f t="shared" si="8"/>
        <v>0</v>
      </c>
      <c r="AR57" s="245">
        <f t="shared" si="8"/>
        <v>5.4346297156419685E-2</v>
      </c>
      <c r="AS57" s="245">
        <f t="shared" si="8"/>
        <v>54346.297156419721</v>
      </c>
      <c r="AT57" s="245">
        <f t="shared" si="8"/>
        <v>2.2989286223378347</v>
      </c>
    </row>
    <row r="58" spans="1:46" x14ac:dyDescent="0.3">
      <c r="J58" s="451"/>
      <c r="K58" s="99" t="s">
        <v>836</v>
      </c>
      <c r="L58" s="23">
        <f>STDEV(L23:L26)/SQRT(4)</f>
        <v>0</v>
      </c>
      <c r="M58" s="23">
        <f t="shared" ref="M58:AT58" si="9">STDEV(M23:M26)/SQRT(4)</f>
        <v>0.62915286960589578</v>
      </c>
      <c r="N58" s="23">
        <f t="shared" si="9"/>
        <v>2.179449471770337</v>
      </c>
      <c r="O58" s="23">
        <f t="shared" si="9"/>
        <v>0.8539125638299665</v>
      </c>
      <c r="P58" s="23">
        <f t="shared" si="9"/>
        <v>15.526187555224238</v>
      </c>
      <c r="Q58" s="23">
        <f t="shared" si="9"/>
        <v>1.3375194702632691</v>
      </c>
      <c r="R58" s="23">
        <f t="shared" si="9"/>
        <v>7.8779756282943689E-2</v>
      </c>
      <c r="S58" s="23">
        <f t="shared" si="9"/>
        <v>8.6830774114557609E-3</v>
      </c>
      <c r="T58" s="23">
        <f t="shared" si="9"/>
        <v>0.1471960144387974</v>
      </c>
      <c r="U58" s="23">
        <f t="shared" si="9"/>
        <v>0.12247448713915896</v>
      </c>
      <c r="V58" s="23">
        <f t="shared" si="9"/>
        <v>4.7081489639418411E-2</v>
      </c>
      <c r="W58" s="23">
        <f t="shared" si="9"/>
        <v>1.1491844934561213</v>
      </c>
      <c r="X58" s="23">
        <f t="shared" si="9"/>
        <v>8.8553185525235112E-2</v>
      </c>
      <c r="Y58" s="23">
        <f t="shared" si="9"/>
        <v>0.9970487701211006</v>
      </c>
      <c r="Z58" s="23">
        <f t="shared" si="9"/>
        <v>4.3277207241995876E-3</v>
      </c>
      <c r="AA58" s="23">
        <f t="shared" si="9"/>
        <v>0.22174967117600616</v>
      </c>
      <c r="AB58" s="23">
        <f t="shared" si="9"/>
        <v>2.2867371223353743E-2</v>
      </c>
      <c r="AC58" s="23">
        <f t="shared" si="9"/>
        <v>4.0517485937144083E-2</v>
      </c>
      <c r="AD58" s="23">
        <f t="shared" si="9"/>
        <v>1.4719601443879749E-2</v>
      </c>
      <c r="AE58" s="23">
        <f t="shared" si="9"/>
        <v>0.11507244095206572</v>
      </c>
      <c r="AF58" s="23">
        <f t="shared" si="9"/>
        <v>1.8874586088176937E-2</v>
      </c>
      <c r="AG58" s="23" t="e">
        <f t="shared" si="9"/>
        <v>#DIV/0!</v>
      </c>
      <c r="AH58" s="23">
        <f t="shared" si="9"/>
        <v>4.7871355387816986E-3</v>
      </c>
      <c r="AI58" s="23">
        <f t="shared" si="9"/>
        <v>13.45554408660856</v>
      </c>
      <c r="AJ58" s="23">
        <f t="shared" si="9"/>
        <v>8.6941119922240073</v>
      </c>
      <c r="AK58" s="23" t="e">
        <f t="shared" si="9"/>
        <v>#DIV/0!</v>
      </c>
      <c r="AL58" s="23">
        <f t="shared" si="9"/>
        <v>0.1158303356926272</v>
      </c>
      <c r="AM58" s="23">
        <f t="shared" si="9"/>
        <v>8.8378969736395234</v>
      </c>
      <c r="AN58" s="23">
        <f t="shared" si="9"/>
        <v>0.11317390747576629</v>
      </c>
      <c r="AO58" s="23">
        <f t="shared" si="9"/>
        <v>0</v>
      </c>
      <c r="AP58" s="23">
        <f t="shared" si="9"/>
        <v>0</v>
      </c>
      <c r="AQ58" s="23">
        <f t="shared" si="9"/>
        <v>0</v>
      </c>
      <c r="AR58" s="23">
        <f t="shared" si="9"/>
        <v>5.5597370283176975E-2</v>
      </c>
      <c r="AS58" s="23">
        <f t="shared" si="9"/>
        <v>55597.370283177006</v>
      </c>
      <c r="AT58" s="23">
        <f t="shared" si="9"/>
        <v>1.8847090984829666</v>
      </c>
    </row>
    <row r="59" spans="1:46" x14ac:dyDescent="0.3">
      <c r="J59" s="451"/>
      <c r="K59" s="99" t="s">
        <v>837</v>
      </c>
      <c r="L59" s="23">
        <f>STDEV(L27:L30)/SQRT(4)</f>
        <v>0</v>
      </c>
      <c r="M59" s="23">
        <f t="shared" ref="M59:AT59" si="10">STDEV(M27:M30)/SQRT(4)</f>
        <v>0</v>
      </c>
      <c r="N59" s="23">
        <f t="shared" si="10"/>
        <v>3.4247870980057527</v>
      </c>
      <c r="O59" s="23">
        <f t="shared" si="10"/>
        <v>1.0408329997330663</v>
      </c>
      <c r="P59" s="23">
        <f t="shared" si="10"/>
        <v>16.439554735327633</v>
      </c>
      <c r="Q59" s="23">
        <f t="shared" si="10"/>
        <v>1.9836834424877379</v>
      </c>
      <c r="R59" s="23">
        <f t="shared" si="10"/>
        <v>3.8514066694304759E-2</v>
      </c>
      <c r="S59" s="23">
        <f t="shared" si="10"/>
        <v>1.8156725108528431E-2</v>
      </c>
      <c r="T59" s="23">
        <f t="shared" si="10"/>
        <v>0.28686524130097502</v>
      </c>
      <c r="U59" s="23">
        <f t="shared" si="10"/>
        <v>0.2495829855311989</v>
      </c>
      <c r="V59" s="23">
        <f t="shared" si="10"/>
        <v>2.0816659994661292E-2</v>
      </c>
      <c r="W59" s="23">
        <f t="shared" si="10"/>
        <v>2.6653251834125848</v>
      </c>
      <c r="X59" s="23">
        <f t="shared" si="10"/>
        <v>0.18020821290940098</v>
      </c>
      <c r="Y59" s="23">
        <f t="shared" si="10"/>
        <v>7.5387885852657627E-2</v>
      </c>
      <c r="Z59" s="23">
        <f t="shared" si="10"/>
        <v>6.2249497989943616E-3</v>
      </c>
      <c r="AA59" s="23">
        <f t="shared" si="10"/>
        <v>0.35077295600810904</v>
      </c>
      <c r="AB59" s="23">
        <f t="shared" si="10"/>
        <v>1.6520189667999244E-2</v>
      </c>
      <c r="AC59" s="23">
        <f t="shared" si="10"/>
        <v>3.7527767497325677E-2</v>
      </c>
      <c r="AD59" s="23">
        <f t="shared" si="10"/>
        <v>1.8874586088176878E-2</v>
      </c>
      <c r="AE59" s="23">
        <f t="shared" si="10"/>
        <v>5.265849092659855E-2</v>
      </c>
      <c r="AF59" s="23">
        <f t="shared" si="10"/>
        <v>2.7233557730613596E-2</v>
      </c>
      <c r="AG59" s="23">
        <f t="shared" si="10"/>
        <v>2.9156188594076098</v>
      </c>
      <c r="AH59" s="23">
        <f t="shared" si="10"/>
        <v>6.2915286960589564E-3</v>
      </c>
      <c r="AI59" s="23">
        <f t="shared" si="10"/>
        <v>10.541693017094881</v>
      </c>
      <c r="AJ59" s="23">
        <f t="shared" si="10"/>
        <v>17.144577617038642</v>
      </c>
      <c r="AK59" s="23">
        <f t="shared" si="10"/>
        <v>0.1290671659769943</v>
      </c>
      <c r="AL59" s="23">
        <f t="shared" si="10"/>
        <v>9.6393291606141671E-2</v>
      </c>
      <c r="AM59" s="23">
        <f t="shared" si="10"/>
        <v>17.183790023837297</v>
      </c>
      <c r="AN59" s="23">
        <f t="shared" si="10"/>
        <v>9.6393291606141671E-2</v>
      </c>
      <c r="AO59" s="23">
        <f t="shared" si="10"/>
        <v>0</v>
      </c>
      <c r="AP59" s="23">
        <f t="shared" si="10"/>
        <v>0</v>
      </c>
      <c r="AQ59" s="23">
        <f t="shared" si="10"/>
        <v>0</v>
      </c>
      <c r="AR59" s="23">
        <f t="shared" si="10"/>
        <v>0.10809964629291371</v>
      </c>
      <c r="AS59" s="23">
        <f t="shared" si="10"/>
        <v>108099.6462929142</v>
      </c>
      <c r="AT59" s="23">
        <f t="shared" si="10"/>
        <v>0.96055387583698337</v>
      </c>
    </row>
    <row r="60" spans="1:46" x14ac:dyDescent="0.3">
      <c r="J60" s="451"/>
      <c r="K60" s="99" t="s">
        <v>838</v>
      </c>
      <c r="L60" s="23">
        <f>STDEV(L31:L34)/SQRT(4)</f>
        <v>0</v>
      </c>
      <c r="M60" s="23">
        <f t="shared" ref="M60:AT60" si="11">STDEV(M31:M34)/SQRT(4)</f>
        <v>0.41029207076585483</v>
      </c>
      <c r="N60" s="23">
        <f t="shared" si="11"/>
        <v>3.5207716957129347</v>
      </c>
      <c r="O60" s="23">
        <f t="shared" si="11"/>
        <v>2.3273733406281569</v>
      </c>
      <c r="P60" s="23">
        <f t="shared" si="11"/>
        <v>4.0078048854703496</v>
      </c>
      <c r="Q60" s="23">
        <f t="shared" si="11"/>
        <v>2.0375639049283021</v>
      </c>
      <c r="R60" s="23">
        <f t="shared" si="11"/>
        <v>0.10881942228603626</v>
      </c>
      <c r="S60" s="23">
        <f t="shared" si="11"/>
        <v>1.1778334630441893E-2</v>
      </c>
      <c r="T60" s="23">
        <f t="shared" si="11"/>
        <v>0.25617376914898987</v>
      </c>
      <c r="U60" s="23">
        <f t="shared" si="11"/>
        <v>0.18484227510682363</v>
      </c>
      <c r="V60" s="23">
        <f t="shared" si="11"/>
        <v>2.3452078799117235E-2</v>
      </c>
      <c r="W60" s="23">
        <f t="shared" si="11"/>
        <v>5.5251508275038681</v>
      </c>
      <c r="X60" s="23">
        <f t="shared" si="11"/>
        <v>0.1521717779353321</v>
      </c>
      <c r="Y60" s="23">
        <f t="shared" si="11"/>
        <v>0.12459099753459991</v>
      </c>
      <c r="Z60" s="23">
        <f t="shared" si="11"/>
        <v>1.4821156050277139E-2</v>
      </c>
      <c r="AA60" s="23">
        <f t="shared" si="11"/>
        <v>0.43309929577407497</v>
      </c>
      <c r="AB60" s="23">
        <f t="shared" si="11"/>
        <v>5.4313902456001109E-2</v>
      </c>
      <c r="AC60" s="23">
        <f t="shared" si="11"/>
        <v>9.5742710775633833E-3</v>
      </c>
      <c r="AD60" s="23">
        <f t="shared" si="11"/>
        <v>6.4549722436790195E-3</v>
      </c>
      <c r="AE60" s="23">
        <f t="shared" si="11"/>
        <v>0.50764981368393447</v>
      </c>
      <c r="AF60" s="23">
        <f t="shared" si="11"/>
        <v>1.3149778198382808E-2</v>
      </c>
      <c r="AG60" s="23">
        <f t="shared" si="11"/>
        <v>0.28099525500145528</v>
      </c>
      <c r="AH60" s="23">
        <f t="shared" si="11"/>
        <v>8.539125638299656E-3</v>
      </c>
      <c r="AI60" s="23">
        <f t="shared" si="11"/>
        <v>1.1499094167223212</v>
      </c>
      <c r="AJ60" s="23">
        <f t="shared" si="11"/>
        <v>49.95253136311846</v>
      </c>
      <c r="AK60" s="23">
        <f t="shared" si="11"/>
        <v>3.1393364479350301</v>
      </c>
      <c r="AL60" s="23">
        <f t="shared" si="11"/>
        <v>0.10964906140349163</v>
      </c>
      <c r="AM60" s="23">
        <f t="shared" si="11"/>
        <v>52.667547625807238</v>
      </c>
      <c r="AN60" s="23">
        <f t="shared" si="11"/>
        <v>0.10789655539759664</v>
      </c>
      <c r="AO60" s="23">
        <f t="shared" si="11"/>
        <v>0</v>
      </c>
      <c r="AP60" s="23">
        <f t="shared" si="11"/>
        <v>0</v>
      </c>
      <c r="AQ60" s="23">
        <f t="shared" si="11"/>
        <v>0</v>
      </c>
      <c r="AR60" s="23">
        <f t="shared" si="11"/>
        <v>0.33132057954427691</v>
      </c>
      <c r="AS60" s="23">
        <f t="shared" si="11"/>
        <v>331320.57954427711</v>
      </c>
      <c r="AT60" s="23">
        <f t="shared" si="11"/>
        <v>0.63176509443187634</v>
      </c>
    </row>
    <row r="61" spans="1:46" x14ac:dyDescent="0.3">
      <c r="J61" s="451"/>
      <c r="K61" s="99" t="s">
        <v>839</v>
      </c>
      <c r="L61" s="23">
        <f>STDEV(L35:L38)/SQRT(4)</f>
        <v>0</v>
      </c>
      <c r="M61" s="23">
        <f t="shared" ref="M61:AT61" si="12">STDEV(M35:M38)/SQRT(4)</f>
        <v>0.25</v>
      </c>
      <c r="N61" s="23">
        <f t="shared" si="12"/>
        <v>2.3228933107943921</v>
      </c>
      <c r="O61" s="23">
        <f t="shared" si="12"/>
        <v>1.1086778913041726</v>
      </c>
      <c r="P61" s="23">
        <f t="shared" si="12"/>
        <v>14.407029534223909</v>
      </c>
      <c r="Q61" s="23">
        <f t="shared" si="12"/>
        <v>0.8901076713896281</v>
      </c>
      <c r="R61" s="23">
        <f t="shared" si="12"/>
        <v>6.0052060747321535E-2</v>
      </c>
      <c r="S61" s="23">
        <f t="shared" si="12"/>
        <v>7.0518909993466765E-3</v>
      </c>
      <c r="T61" s="23">
        <f t="shared" si="12"/>
        <v>0.32500000000000001</v>
      </c>
      <c r="U61" s="23">
        <f t="shared" si="12"/>
        <v>0.39660013447635983</v>
      </c>
      <c r="V61" s="23">
        <f t="shared" si="12"/>
        <v>4.3011626335213077E-2</v>
      </c>
      <c r="W61" s="23">
        <f t="shared" si="12"/>
        <v>1.9708289288181911</v>
      </c>
      <c r="X61" s="23">
        <f t="shared" si="12"/>
        <v>0.23066480008878687</v>
      </c>
      <c r="Y61" s="23">
        <f t="shared" si="12"/>
        <v>0.12598776395613398</v>
      </c>
      <c r="Z61" s="23">
        <f t="shared" si="12"/>
        <v>5.6031984913380893E-3</v>
      </c>
      <c r="AA61" s="23">
        <f t="shared" si="12"/>
        <v>0.39256368910025197</v>
      </c>
      <c r="AB61" s="23">
        <f t="shared" si="12"/>
        <v>8.0259994185563344E-2</v>
      </c>
      <c r="AC61" s="23">
        <f t="shared" si="12"/>
        <v>9.7585432656040777E-2</v>
      </c>
      <c r="AD61" s="23">
        <f t="shared" si="12"/>
        <v>2.4664414311581239E-2</v>
      </c>
      <c r="AE61" s="23">
        <f t="shared" si="12"/>
        <v>8.0725873588748859E-2</v>
      </c>
      <c r="AF61" s="23">
        <f t="shared" si="12"/>
        <v>5.3385391260156609E-2</v>
      </c>
      <c r="AG61" s="23">
        <f t="shared" si="12"/>
        <v>3.3234018715767726</v>
      </c>
      <c r="AH61" s="23">
        <f t="shared" si="12"/>
        <v>6.2915286960589564E-3</v>
      </c>
      <c r="AI61" s="23">
        <f t="shared" si="12"/>
        <v>11.707760958725913</v>
      </c>
      <c r="AJ61" s="23">
        <f t="shared" si="12"/>
        <v>12.916971636184773</v>
      </c>
      <c r="AK61" s="23">
        <f t="shared" si="12"/>
        <v>0.38183766184073614</v>
      </c>
      <c r="AL61" s="23">
        <f t="shared" si="12"/>
        <v>4.3588989435406726E-2</v>
      </c>
      <c r="AM61" s="23">
        <f t="shared" si="12"/>
        <v>13.276564173384664</v>
      </c>
      <c r="AN61" s="23">
        <f t="shared" si="12"/>
        <v>4.4229515032385321E-2</v>
      </c>
      <c r="AO61" s="23">
        <f t="shared" si="12"/>
        <v>0</v>
      </c>
      <c r="AP61" s="23">
        <f t="shared" si="12"/>
        <v>0</v>
      </c>
      <c r="AQ61" s="23">
        <f t="shared" si="12"/>
        <v>0</v>
      </c>
      <c r="AR61" s="23">
        <f t="shared" si="12"/>
        <v>8.3520101743396205E-2</v>
      </c>
      <c r="AS61" s="23">
        <f t="shared" si="12"/>
        <v>83520.101743395469</v>
      </c>
      <c r="AT61" s="23">
        <f t="shared" si="12"/>
        <v>0.93718449843319562</v>
      </c>
    </row>
    <row r="62" spans="1:46" x14ac:dyDescent="0.3">
      <c r="J62" s="451"/>
      <c r="K62" s="99" t="s">
        <v>840</v>
      </c>
      <c r="L62" s="245">
        <f>STDEV(L39:L42)/SQRT(4)</f>
        <v>0</v>
      </c>
      <c r="M62" s="245">
        <f t="shared" ref="M62:AT62" si="13">STDEV(M39:M42)/SQRT(4)</f>
        <v>0.70710678118654757</v>
      </c>
      <c r="N62" s="245">
        <f t="shared" si="13"/>
        <v>2.7801378862687129</v>
      </c>
      <c r="O62" s="245">
        <f t="shared" si="13"/>
        <v>1.9311050377094112</v>
      </c>
      <c r="P62" s="245">
        <f t="shared" si="13"/>
        <v>33.863697376394093</v>
      </c>
      <c r="Q62" s="245">
        <f t="shared" si="13"/>
        <v>1.7922867144144872</v>
      </c>
      <c r="R62" s="245">
        <f t="shared" si="13"/>
        <v>0.10274361294017244</v>
      </c>
      <c r="S62" s="245">
        <f t="shared" si="13"/>
        <v>1.2365105471985806E-2</v>
      </c>
      <c r="T62" s="245">
        <f t="shared" si="13"/>
        <v>0.14719601443879748</v>
      </c>
      <c r="U62" s="245">
        <f t="shared" si="13"/>
        <v>0.11902380714238081</v>
      </c>
      <c r="V62" s="245">
        <f t="shared" si="13"/>
        <v>1.9578900207451084E-2</v>
      </c>
      <c r="W62" s="245">
        <f t="shared" si="13"/>
        <v>1.555634918610405</v>
      </c>
      <c r="X62" s="245">
        <f t="shared" si="13"/>
        <v>0.14585237970861731</v>
      </c>
      <c r="Y62" s="245">
        <f t="shared" si="13"/>
        <v>0.15112770537969997</v>
      </c>
      <c r="Z62" s="245">
        <f t="shared" si="13"/>
        <v>5.9773879468097675E-3</v>
      </c>
      <c r="AA62" s="245">
        <f t="shared" si="13"/>
        <v>0.26899504332484225</v>
      </c>
      <c r="AB62" s="245">
        <f t="shared" si="13"/>
        <v>3.9686269665968769E-2</v>
      </c>
      <c r="AC62" s="245">
        <f t="shared" si="13"/>
        <v>9.6695398029068569E-2</v>
      </c>
      <c r="AD62" s="245">
        <f t="shared" si="13"/>
        <v>1.7559422921421229E-2</v>
      </c>
      <c r="AE62" s="245">
        <f t="shared" si="13"/>
        <v>8.3016062702748472E-2</v>
      </c>
      <c r="AF62" s="245">
        <f t="shared" si="13"/>
        <v>5.6050572402667385E-2</v>
      </c>
      <c r="AG62" s="245">
        <f t="shared" si="13"/>
        <v>1.7677669529663689</v>
      </c>
      <c r="AH62" s="245">
        <f t="shared" si="13"/>
        <v>6.2915286960589564E-3</v>
      </c>
      <c r="AI62" s="245">
        <f t="shared" si="13"/>
        <v>6.4599245351629415</v>
      </c>
      <c r="AJ62" s="245">
        <f t="shared" si="13"/>
        <v>17.307513963112299</v>
      </c>
      <c r="AK62" s="245">
        <f t="shared" si="13"/>
        <v>0.21566756826189792</v>
      </c>
      <c r="AL62" s="245">
        <f t="shared" si="13"/>
        <v>9.4383967565118257E-2</v>
      </c>
      <c r="AM62" s="245">
        <f t="shared" si="13"/>
        <v>16.806355196769974</v>
      </c>
      <c r="AN62" s="245">
        <f t="shared" si="13"/>
        <v>9.3396555967908648E-2</v>
      </c>
      <c r="AO62" s="245">
        <f t="shared" si="13"/>
        <v>0</v>
      </c>
      <c r="AP62" s="245">
        <f t="shared" si="13"/>
        <v>0</v>
      </c>
      <c r="AQ62" s="245">
        <f t="shared" si="13"/>
        <v>0</v>
      </c>
      <c r="AR62" s="245">
        <f t="shared" si="13"/>
        <v>0.10572528235759922</v>
      </c>
      <c r="AS62" s="245">
        <f t="shared" si="13"/>
        <v>105725.28235760074</v>
      </c>
      <c r="AT62" s="245">
        <f t="shared" si="13"/>
        <v>1.0160990805592764</v>
      </c>
    </row>
    <row r="63" spans="1:46" x14ac:dyDescent="0.3">
      <c r="J63" s="451"/>
      <c r="K63" s="99" t="s">
        <v>841</v>
      </c>
      <c r="L63" s="245">
        <f>STDEV(L43:L46)/SQRT(4)</f>
        <v>0</v>
      </c>
      <c r="M63" s="245">
        <f t="shared" ref="M63:AT63" si="14">STDEV(M43:M46)/SQRT(4)</f>
        <v>1.0801234497346435</v>
      </c>
      <c r="N63" s="245">
        <f t="shared" si="14"/>
        <v>2.3804761428476167</v>
      </c>
      <c r="O63" s="245">
        <f t="shared" si="14"/>
        <v>0.9128709291752769</v>
      </c>
      <c r="P63" s="245">
        <f t="shared" si="14"/>
        <v>1.5</v>
      </c>
      <c r="Q63" s="245">
        <f t="shared" si="14"/>
        <v>2.2027917892226361</v>
      </c>
      <c r="R63" s="245">
        <f t="shared" si="14"/>
        <v>0.1230853362509117</v>
      </c>
      <c r="S63" s="245">
        <f t="shared" si="14"/>
        <v>1.3696106502701181E-2</v>
      </c>
      <c r="T63" s="245">
        <f t="shared" si="14"/>
        <v>0.25940637360455637</v>
      </c>
      <c r="U63" s="245">
        <f t="shared" si="14"/>
        <v>0.16832508230603466</v>
      </c>
      <c r="V63" s="245">
        <f t="shared" si="14"/>
        <v>2.4832774042918837E-2</v>
      </c>
      <c r="W63" s="245">
        <f t="shared" si="14"/>
        <v>2.0434855843223727</v>
      </c>
      <c r="X63" s="245">
        <f t="shared" si="14"/>
        <v>0.38042465307425422</v>
      </c>
      <c r="Y63" s="245">
        <f t="shared" si="14"/>
        <v>0.15765865025427545</v>
      </c>
      <c r="Z63" s="245">
        <f t="shared" si="14"/>
        <v>3.628590176179522E-3</v>
      </c>
      <c r="AA63" s="245">
        <f t="shared" si="14"/>
        <v>0.55759901960698111</v>
      </c>
      <c r="AB63" s="245">
        <f t="shared" si="14"/>
        <v>6.76233440955612E-2</v>
      </c>
      <c r="AC63" s="245">
        <f t="shared" si="14"/>
        <v>1.35400640077266E-2</v>
      </c>
      <c r="AD63" s="245">
        <f t="shared" si="14"/>
        <v>1.0307764064044149E-2</v>
      </c>
      <c r="AE63" s="245">
        <f t="shared" si="14"/>
        <v>0.13555441711725957</v>
      </c>
      <c r="AF63" s="245">
        <f t="shared" si="14"/>
        <v>3.7052890125692871E-2</v>
      </c>
      <c r="AG63" s="245">
        <f t="shared" si="14"/>
        <v>0.48045117684665212</v>
      </c>
      <c r="AH63" s="245">
        <f t="shared" si="14"/>
        <v>1.3228756555322945E-2</v>
      </c>
      <c r="AI63" s="245">
        <f t="shared" si="14"/>
        <v>3.2640720988769027</v>
      </c>
      <c r="AJ63" s="245">
        <f t="shared" si="14"/>
        <v>10.188162555142121</v>
      </c>
      <c r="AK63" s="245">
        <f t="shared" si="14"/>
        <v>9.5043849529222291E-2</v>
      </c>
      <c r="AL63" s="245">
        <f t="shared" si="14"/>
        <v>0.12990381056766598</v>
      </c>
      <c r="AM63" s="245">
        <f t="shared" si="14"/>
        <v>10.05105829834185</v>
      </c>
      <c r="AN63" s="245">
        <f t="shared" si="14"/>
        <v>0.12942179105544802</v>
      </c>
      <c r="AO63" s="245">
        <f t="shared" si="14"/>
        <v>0</v>
      </c>
      <c r="AP63" s="245">
        <f t="shared" si="14"/>
        <v>0</v>
      </c>
      <c r="AQ63" s="245">
        <f t="shared" si="14"/>
        <v>0</v>
      </c>
      <c r="AR63" s="245">
        <f t="shared" si="14"/>
        <v>6.3229115661504118E-2</v>
      </c>
      <c r="AS63" s="245">
        <f t="shared" si="14"/>
        <v>63229.115661504125</v>
      </c>
      <c r="AT63" s="245">
        <f t="shared" si="14"/>
        <v>1.8250028002866823</v>
      </c>
    </row>
    <row r="64" spans="1:46" ht="15" thickBot="1" x14ac:dyDescent="0.35">
      <c r="J64" s="452"/>
      <c r="K64" s="99" t="s">
        <v>842</v>
      </c>
      <c r="L64" s="245">
        <f>STDEV(L47:L50)/SQRT(4)</f>
        <v>0</v>
      </c>
      <c r="M64" s="245">
        <f t="shared" ref="M64:AT64" si="15">STDEV(M47:M50)/SQRT(4)</f>
        <v>0.6454972243679028</v>
      </c>
      <c r="N64" s="245">
        <f t="shared" si="15"/>
        <v>8.1342895612749526</v>
      </c>
      <c r="O64" s="245">
        <f t="shared" si="15"/>
        <v>1.6520189667999174</v>
      </c>
      <c r="P64" s="245">
        <f t="shared" si="15"/>
        <v>9.3363090494406116</v>
      </c>
      <c r="Q64" s="245">
        <f t="shared" si="15"/>
        <v>4.1870833126015796</v>
      </c>
      <c r="R64" s="245">
        <f t="shared" si="15"/>
        <v>0.16332482971061071</v>
      </c>
      <c r="S64" s="245">
        <f t="shared" si="15"/>
        <v>2.0546694786915638E-2</v>
      </c>
      <c r="T64" s="245">
        <f t="shared" si="15"/>
        <v>9.5742710775633663E-2</v>
      </c>
      <c r="U64" s="245">
        <f t="shared" si="15"/>
        <v>5.7735026918962373E-2</v>
      </c>
      <c r="V64" s="245">
        <f t="shared" si="15"/>
        <v>2.3452078799117138E-2</v>
      </c>
      <c r="W64" s="245">
        <f t="shared" si="15"/>
        <v>1.4884975646604188</v>
      </c>
      <c r="X64" s="245">
        <f t="shared" si="15"/>
        <v>0.50659607512626215</v>
      </c>
      <c r="Y64" s="245">
        <f t="shared" si="15"/>
        <v>0.12929294902146332</v>
      </c>
      <c r="Z64" s="245">
        <f t="shared" si="15"/>
        <v>1.2236386993989148E-2</v>
      </c>
      <c r="AA64" s="245">
        <f t="shared" si="15"/>
        <v>0.81998348560606149</v>
      </c>
      <c r="AB64" s="245">
        <f t="shared" si="15"/>
        <v>0.10322911411031289</v>
      </c>
      <c r="AC64" s="245">
        <f t="shared" si="15"/>
        <v>3.4399612400917157E-2</v>
      </c>
      <c r="AD64" s="245">
        <f t="shared" si="15"/>
        <v>2.6770630673681701E-2</v>
      </c>
      <c r="AE64" s="245">
        <f t="shared" si="15"/>
        <v>9.9707906740973379E-2</v>
      </c>
      <c r="AF64" s="245">
        <f t="shared" si="15"/>
        <v>6.8358735116052768E-2</v>
      </c>
      <c r="AG64" s="245" t="e">
        <f t="shared" si="15"/>
        <v>#DIV/0!</v>
      </c>
      <c r="AH64" s="245">
        <f t="shared" si="15"/>
        <v>2.5940637360455637E-2</v>
      </c>
      <c r="AI64" s="245">
        <f t="shared" si="15"/>
        <v>16.857262282668163</v>
      </c>
      <c r="AJ64" s="245">
        <f t="shared" si="15"/>
        <v>10.623574806375988</v>
      </c>
      <c r="AK64" s="245" t="e">
        <f t="shared" si="15"/>
        <v>#DIV/0!</v>
      </c>
      <c r="AL64" s="245">
        <f t="shared" si="15"/>
        <v>0.18236296224836882</v>
      </c>
      <c r="AM64" s="245">
        <f t="shared" si="15"/>
        <v>10.392081420485505</v>
      </c>
      <c r="AN64" s="245">
        <f t="shared" si="15"/>
        <v>0.18236296224836882</v>
      </c>
      <c r="AO64" s="245">
        <f t="shared" si="15"/>
        <v>0</v>
      </c>
      <c r="AP64" s="245">
        <f t="shared" si="15"/>
        <v>0</v>
      </c>
      <c r="AQ64" s="245">
        <f t="shared" si="15"/>
        <v>0</v>
      </c>
      <c r="AR64" s="245">
        <f t="shared" si="15"/>
        <v>6.537442114011488E-2</v>
      </c>
      <c r="AS64" s="245">
        <f t="shared" si="15"/>
        <v>65374.421140114871</v>
      </c>
      <c r="AT64" s="245">
        <f t="shared" si="15"/>
        <v>2.0545065468265586</v>
      </c>
    </row>
    <row r="67" spans="4:16" x14ac:dyDescent="0.3"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4:16" x14ac:dyDescent="0.3"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4:16" x14ac:dyDescent="0.3"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4:16" x14ac:dyDescent="0.3"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4:16" x14ac:dyDescent="0.3"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4:16" x14ac:dyDescent="0.3"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4:16" x14ac:dyDescent="0.3"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4:16" x14ac:dyDescent="0.3"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4:16" x14ac:dyDescent="0.3"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4:16" x14ac:dyDescent="0.3"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4:16" x14ac:dyDescent="0.3"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4:16" x14ac:dyDescent="0.3"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4:16" x14ac:dyDescent="0.3"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4:16" x14ac:dyDescent="0.3"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4:16" x14ac:dyDescent="0.3">
      <c r="D81"/>
      <c r="E81"/>
      <c r="F81"/>
      <c r="G81"/>
      <c r="H81"/>
      <c r="I81"/>
      <c r="J81"/>
      <c r="K81"/>
      <c r="L81"/>
      <c r="M81"/>
      <c r="N81"/>
      <c r="O81"/>
      <c r="P81"/>
    </row>
  </sheetData>
  <mergeCells count="4">
    <mergeCell ref="A52:C52"/>
    <mergeCell ref="A53:C53"/>
    <mergeCell ref="J53:J64"/>
    <mergeCell ref="A54:D5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55A38-10C1-4083-BA54-27FBB6C8B6EA}">
  <sheetPr codeName="Sheet1"/>
  <dimension ref="A1:AH306"/>
  <sheetViews>
    <sheetView workbookViewId="0">
      <selection activeCell="B34" sqref="B34"/>
    </sheetView>
  </sheetViews>
  <sheetFormatPr defaultColWidth="9.109375" defaultRowHeight="14.4" x14ac:dyDescent="0.3"/>
  <cols>
    <col min="1" max="2" width="9.109375" style="99"/>
    <col min="3" max="3" width="17.44140625" style="99" customWidth="1"/>
    <col min="4" max="4" width="17.33203125" style="99" customWidth="1"/>
    <col min="5" max="5" width="39.88671875" style="99" customWidth="1"/>
    <col min="6" max="6" width="22.44140625" style="99" customWidth="1"/>
    <col min="7" max="7" width="18" style="99" customWidth="1"/>
    <col min="8" max="8" width="22" style="99" customWidth="1"/>
    <col min="9" max="9" width="19.6640625" style="99" customWidth="1"/>
    <col min="10" max="10" width="21.33203125" style="99" customWidth="1"/>
    <col min="11" max="11" width="18.33203125" style="99" customWidth="1"/>
    <col min="12" max="12" width="15.109375" style="99" customWidth="1"/>
    <col min="13" max="13" width="17.109375" style="99" customWidth="1"/>
    <col min="14" max="14" width="19.5546875" style="99" customWidth="1"/>
    <col min="15" max="15" width="18.44140625" style="99" customWidth="1"/>
    <col min="16" max="16" width="18.33203125" style="99" customWidth="1"/>
    <col min="17" max="17" width="18.5546875" style="99" bestFit="1" customWidth="1"/>
    <col min="18" max="18" width="15.33203125" style="99" customWidth="1"/>
    <col min="19" max="19" width="18.44140625" style="99" customWidth="1"/>
    <col min="20" max="20" width="17.88671875" style="99" customWidth="1"/>
    <col min="21" max="21" width="19.6640625" style="99" customWidth="1"/>
    <col min="22" max="22" width="16.88671875" style="99" customWidth="1"/>
    <col min="23" max="23" width="18" style="99" customWidth="1"/>
    <col min="24" max="24" width="20.88671875" style="99" customWidth="1"/>
    <col min="25" max="25" width="21" style="99" customWidth="1"/>
    <col min="26" max="26" width="18.88671875" style="99" customWidth="1"/>
    <col min="27" max="16384" width="9.109375" style="99"/>
  </cols>
  <sheetData>
    <row r="1" spans="1:34" x14ac:dyDescent="0.3">
      <c r="A1" s="99" t="s">
        <v>193</v>
      </c>
      <c r="B1" s="99" t="s">
        <v>194</v>
      </c>
      <c r="C1" s="99" t="s">
        <v>195</v>
      </c>
      <c r="D1" s="99" t="s">
        <v>196</v>
      </c>
      <c r="E1" s="99" t="s">
        <v>197</v>
      </c>
      <c r="F1" s="99" t="s">
        <v>198</v>
      </c>
      <c r="G1" s="99" t="s">
        <v>199</v>
      </c>
      <c r="H1" s="99" t="s">
        <v>200</v>
      </c>
      <c r="I1" s="99" t="s">
        <v>201</v>
      </c>
      <c r="J1" s="99" t="s">
        <v>202</v>
      </c>
      <c r="K1" s="99" t="s">
        <v>203</v>
      </c>
      <c r="L1" s="99" t="s">
        <v>204</v>
      </c>
      <c r="M1" s="99" t="s">
        <v>205</v>
      </c>
      <c r="N1" s="99" t="s">
        <v>206</v>
      </c>
      <c r="O1" s="99" t="s">
        <v>207</v>
      </c>
      <c r="P1" s="99" t="s">
        <v>208</v>
      </c>
      <c r="Q1" s="99" t="s">
        <v>209</v>
      </c>
      <c r="R1" s="99" t="s">
        <v>210</v>
      </c>
      <c r="S1" s="99" t="s">
        <v>211</v>
      </c>
      <c r="T1" s="99" t="s">
        <v>212</v>
      </c>
      <c r="U1" s="99" t="s">
        <v>213</v>
      </c>
      <c r="V1" s="99" t="s">
        <v>214</v>
      </c>
      <c r="W1" s="99" t="s">
        <v>215</v>
      </c>
      <c r="X1" s="99" t="s">
        <v>216</v>
      </c>
      <c r="Y1" s="99" t="s">
        <v>217</v>
      </c>
      <c r="Z1" s="99" t="s">
        <v>218</v>
      </c>
      <c r="AA1" s="99" t="s">
        <v>219</v>
      </c>
      <c r="AB1" s="99" t="s">
        <v>220</v>
      </c>
      <c r="AC1" s="99" t="s">
        <v>221</v>
      </c>
      <c r="AD1" s="99" t="s">
        <v>222</v>
      </c>
      <c r="AE1" s="99" t="s">
        <v>223</v>
      </c>
      <c r="AF1" s="99" t="s">
        <v>224</v>
      </c>
      <c r="AG1" s="99" t="s">
        <v>225</v>
      </c>
      <c r="AH1" s="99" t="s">
        <v>226</v>
      </c>
    </row>
    <row r="2" spans="1:34" x14ac:dyDescent="0.3">
      <c r="A2" s="99" t="s">
        <v>227</v>
      </c>
      <c r="B2" s="99" t="s">
        <v>228</v>
      </c>
      <c r="E2" s="100" t="s">
        <v>229</v>
      </c>
      <c r="M2" s="99">
        <v>5.7</v>
      </c>
      <c r="X2" s="99">
        <v>1</v>
      </c>
      <c r="AG2" s="99">
        <v>22024882</v>
      </c>
      <c r="AH2" s="99">
        <v>69339</v>
      </c>
    </row>
    <row r="3" spans="1:34" x14ac:dyDescent="0.3">
      <c r="A3" s="99" t="s">
        <v>227</v>
      </c>
      <c r="B3" s="99" t="s">
        <v>228</v>
      </c>
      <c r="E3" s="100" t="s">
        <v>230</v>
      </c>
      <c r="M3" s="99">
        <v>4.75</v>
      </c>
      <c r="X3" s="99">
        <v>3.6</v>
      </c>
      <c r="AG3" s="99">
        <v>22024884</v>
      </c>
      <c r="AH3" s="99">
        <v>69341</v>
      </c>
    </row>
    <row r="4" spans="1:34" x14ac:dyDescent="0.3">
      <c r="A4" s="99" t="s">
        <v>227</v>
      </c>
      <c r="B4" s="99" t="s">
        <v>228</v>
      </c>
      <c r="E4" s="100" t="s">
        <v>231</v>
      </c>
      <c r="M4" s="99">
        <v>4.58</v>
      </c>
      <c r="X4" s="99">
        <v>4.4000000000000004</v>
      </c>
      <c r="AG4" s="99">
        <v>22024885</v>
      </c>
      <c r="AH4" s="99">
        <v>69342</v>
      </c>
    </row>
    <row r="5" spans="1:34" x14ac:dyDescent="0.3">
      <c r="A5" s="99" t="s">
        <v>227</v>
      </c>
      <c r="B5" s="99" t="s">
        <v>228</v>
      </c>
      <c r="E5" s="100" t="s">
        <v>232</v>
      </c>
      <c r="M5" s="99">
        <v>4.62</v>
      </c>
      <c r="X5" s="99">
        <v>4.0999999999999996</v>
      </c>
      <c r="AG5" s="99">
        <v>22024886</v>
      </c>
      <c r="AH5" s="99">
        <v>69343</v>
      </c>
    </row>
    <row r="6" spans="1:34" x14ac:dyDescent="0.3">
      <c r="A6" s="99" t="s">
        <v>227</v>
      </c>
      <c r="B6" s="99" t="s">
        <v>228</v>
      </c>
      <c r="E6" s="100" t="s">
        <v>233</v>
      </c>
      <c r="M6" s="99">
        <v>5.33</v>
      </c>
      <c r="X6" s="99">
        <v>2</v>
      </c>
      <c r="AG6" s="99">
        <v>22024883</v>
      </c>
      <c r="AH6" s="99">
        <v>69340</v>
      </c>
    </row>
    <row r="7" spans="1:34" x14ac:dyDescent="0.3">
      <c r="A7" s="99" t="s">
        <v>227</v>
      </c>
      <c r="B7" s="101" t="s">
        <v>234</v>
      </c>
      <c r="C7" s="99">
        <v>-32.422519999999999</v>
      </c>
      <c r="D7" s="99">
        <v>117.40422</v>
      </c>
      <c r="E7" s="102" t="s">
        <v>235</v>
      </c>
      <c r="F7" s="103">
        <v>2.74</v>
      </c>
      <c r="G7" s="103">
        <v>8.7100000000000009</v>
      </c>
      <c r="H7" s="103">
        <v>17</v>
      </c>
      <c r="I7" s="103">
        <v>27</v>
      </c>
      <c r="J7" s="103">
        <v>5.76</v>
      </c>
      <c r="K7" s="103">
        <v>1.1599999999999999</v>
      </c>
      <c r="L7" s="103">
        <v>0.06</v>
      </c>
      <c r="M7" s="103">
        <v>5.42</v>
      </c>
      <c r="N7" s="103">
        <v>5.93</v>
      </c>
      <c r="O7" s="103">
        <v>0.48</v>
      </c>
      <c r="P7" s="103">
        <v>35.979999999999997</v>
      </c>
      <c r="Q7" s="103">
        <v>1.8</v>
      </c>
      <c r="R7" s="103">
        <v>1.1419999999999999</v>
      </c>
      <c r="S7" s="103">
        <v>0.1</v>
      </c>
      <c r="T7" s="103">
        <v>2.528</v>
      </c>
      <c r="U7" s="103">
        <v>0.41399999999999998</v>
      </c>
      <c r="V7" s="103">
        <v>6.8000000000000005E-2</v>
      </c>
      <c r="W7" s="103">
        <v>8.8999999999999996E-2</v>
      </c>
      <c r="X7" s="103">
        <v>1</v>
      </c>
      <c r="Y7" s="103">
        <v>0.28000000000000003</v>
      </c>
      <c r="Z7" s="103">
        <v>10</v>
      </c>
      <c r="AA7" s="103">
        <v>8.8000000000000007</v>
      </c>
      <c r="AB7" s="103">
        <v>13.4</v>
      </c>
      <c r="AC7" s="103">
        <v>2.9</v>
      </c>
      <c r="AD7" s="103">
        <v>6.1</v>
      </c>
      <c r="AE7" s="103">
        <v>3.1</v>
      </c>
      <c r="AG7" s="99">
        <v>22024887</v>
      </c>
      <c r="AH7" s="99">
        <v>69607</v>
      </c>
    </row>
    <row r="8" spans="1:34" x14ac:dyDescent="0.3">
      <c r="A8" s="99" t="s">
        <v>227</v>
      </c>
      <c r="B8" s="101" t="s">
        <v>234</v>
      </c>
      <c r="C8" s="99">
        <v>-32.422519999999999</v>
      </c>
      <c r="D8" s="99">
        <v>117.40422</v>
      </c>
      <c r="E8" s="100" t="s">
        <v>236</v>
      </c>
      <c r="F8" s="99">
        <v>1.44</v>
      </c>
      <c r="G8" s="99">
        <v>2.38</v>
      </c>
      <c r="H8" s="99">
        <v>10.6</v>
      </c>
      <c r="I8" s="99">
        <v>22</v>
      </c>
      <c r="J8" s="99">
        <v>5.92</v>
      </c>
      <c r="K8" s="99">
        <v>0.94</v>
      </c>
      <c r="L8" s="99">
        <v>2.1000000000000001E-2</v>
      </c>
      <c r="M8" s="99">
        <v>4.57</v>
      </c>
      <c r="N8" s="99">
        <v>5.49</v>
      </c>
      <c r="O8" s="99">
        <v>0.1</v>
      </c>
      <c r="P8" s="99">
        <v>18.04</v>
      </c>
      <c r="Q8" s="99">
        <v>0.2</v>
      </c>
      <c r="R8" s="99">
        <v>0.16</v>
      </c>
      <c r="S8" s="99">
        <v>0.153</v>
      </c>
      <c r="T8" s="99">
        <v>0.41199999999999998</v>
      </c>
      <c r="U8" s="99">
        <v>0.20699999999999999</v>
      </c>
      <c r="V8" s="99">
        <v>9.4E-2</v>
      </c>
      <c r="W8" s="99">
        <v>7.5999999999999998E-2</v>
      </c>
      <c r="X8" s="99">
        <v>3.5</v>
      </c>
      <c r="Y8" s="99">
        <v>0.34</v>
      </c>
      <c r="Z8" s="99">
        <v>33.1</v>
      </c>
      <c r="AA8" s="99">
        <v>10.4</v>
      </c>
      <c r="AB8" s="99">
        <v>26.2</v>
      </c>
      <c r="AC8" s="99">
        <v>9.6</v>
      </c>
      <c r="AD8" s="99">
        <v>2</v>
      </c>
      <c r="AE8" s="99">
        <v>0.94</v>
      </c>
      <c r="AG8" s="99">
        <v>22024888</v>
      </c>
      <c r="AH8" s="99">
        <v>69608</v>
      </c>
    </row>
    <row r="9" spans="1:34" x14ac:dyDescent="0.3">
      <c r="A9" s="99" t="s">
        <v>227</v>
      </c>
      <c r="B9" s="101" t="s">
        <v>234</v>
      </c>
      <c r="C9" s="99">
        <v>-32.422519999999999</v>
      </c>
      <c r="D9" s="99">
        <v>117.40422</v>
      </c>
      <c r="E9" s="100" t="s">
        <v>237</v>
      </c>
      <c r="F9" s="99">
        <v>1</v>
      </c>
      <c r="G9" s="99">
        <v>2.2200000000000002</v>
      </c>
      <c r="H9" s="99">
        <v>5.9</v>
      </c>
      <c r="I9" s="99">
        <v>39</v>
      </c>
      <c r="J9" s="99">
        <v>19.97</v>
      </c>
      <c r="K9" s="99">
        <v>0.76</v>
      </c>
      <c r="L9" s="99">
        <v>2.9000000000000001E-2</v>
      </c>
      <c r="M9" s="99">
        <v>4.8899999999999997</v>
      </c>
      <c r="N9" s="99">
        <v>5.52</v>
      </c>
      <c r="O9" s="99">
        <v>0.1</v>
      </c>
      <c r="P9" s="99">
        <v>3.68</v>
      </c>
      <c r="Q9" s="99">
        <v>0.1</v>
      </c>
      <c r="R9" s="99">
        <v>0.1</v>
      </c>
      <c r="S9" s="99">
        <v>0.254</v>
      </c>
      <c r="T9" s="99">
        <v>0.72799999999999998</v>
      </c>
      <c r="U9" s="99">
        <v>0.85699999999999998</v>
      </c>
      <c r="V9" s="99">
        <v>0.11899999999999999</v>
      </c>
      <c r="W9" s="99">
        <v>0.14199999999999999</v>
      </c>
      <c r="X9" s="99">
        <v>1.1000000000000001</v>
      </c>
      <c r="Y9" s="99">
        <v>0.78</v>
      </c>
      <c r="Z9" s="99">
        <v>80.8</v>
      </c>
      <c r="AA9" s="99">
        <v>11.3</v>
      </c>
      <c r="AB9" s="99">
        <v>46.4</v>
      </c>
      <c r="AC9" s="99">
        <v>7.7</v>
      </c>
      <c r="AD9" s="99">
        <v>0.8</v>
      </c>
      <c r="AE9" s="99">
        <v>1.85</v>
      </c>
      <c r="AG9" s="99">
        <v>22024889</v>
      </c>
      <c r="AH9" s="99">
        <v>69609</v>
      </c>
    </row>
    <row r="10" spans="1:34" x14ac:dyDescent="0.3">
      <c r="A10" s="99" t="s">
        <v>227</v>
      </c>
      <c r="B10" s="101" t="s">
        <v>234</v>
      </c>
      <c r="C10" s="99">
        <v>-32.422519999999999</v>
      </c>
      <c r="D10" s="99">
        <v>117.40422</v>
      </c>
      <c r="E10" s="100" t="s">
        <v>238</v>
      </c>
      <c r="F10" s="99">
        <v>1</v>
      </c>
      <c r="G10" s="99">
        <v>2.69</v>
      </c>
      <c r="H10" s="99">
        <v>5</v>
      </c>
      <c r="I10" s="99">
        <v>21</v>
      </c>
      <c r="J10" s="99">
        <v>45.82</v>
      </c>
      <c r="K10" s="99">
        <v>0.62</v>
      </c>
      <c r="L10" s="99">
        <v>2.7E-2</v>
      </c>
      <c r="M10" s="99">
        <v>5.57</v>
      </c>
      <c r="N10" s="99">
        <v>5.91</v>
      </c>
      <c r="O10" s="99">
        <v>0.1</v>
      </c>
      <c r="P10" s="99">
        <v>1.1399999999999999</v>
      </c>
      <c r="Q10" s="99">
        <v>0.1</v>
      </c>
      <c r="R10" s="99">
        <v>0.1</v>
      </c>
      <c r="S10" s="99">
        <v>0.10199999999999999</v>
      </c>
      <c r="T10" s="99">
        <v>0.67500000000000004</v>
      </c>
      <c r="U10" s="99">
        <v>1.585</v>
      </c>
      <c r="V10" s="99">
        <v>6.0999999999999999E-2</v>
      </c>
      <c r="W10" s="99">
        <v>0.186</v>
      </c>
      <c r="X10" s="99">
        <v>1</v>
      </c>
      <c r="Y10" s="99">
        <v>0.9</v>
      </c>
      <c r="Z10" s="99">
        <v>110.1</v>
      </c>
      <c r="AA10" s="99">
        <v>11.8</v>
      </c>
      <c r="AB10" s="99">
        <v>63.2</v>
      </c>
      <c r="AC10" s="99">
        <v>7.4</v>
      </c>
      <c r="AD10" s="99">
        <v>0.4</v>
      </c>
      <c r="AE10" s="99">
        <v>2.5099999999999998</v>
      </c>
      <c r="AG10" s="99">
        <v>22024890</v>
      </c>
      <c r="AH10" s="99">
        <v>69610</v>
      </c>
    </row>
    <row r="11" spans="1:34" x14ac:dyDescent="0.3">
      <c r="A11" s="99" t="s">
        <v>227</v>
      </c>
      <c r="B11" s="104" t="s">
        <v>239</v>
      </c>
      <c r="C11" s="99">
        <v>-32.423589999999997</v>
      </c>
      <c r="D11" s="99">
        <v>117.40304999999999</v>
      </c>
      <c r="E11" s="102" t="s">
        <v>235</v>
      </c>
      <c r="F11" s="103">
        <v>2.13</v>
      </c>
      <c r="G11" s="103">
        <v>5.65</v>
      </c>
      <c r="H11" s="103">
        <v>14.7</v>
      </c>
      <c r="I11" s="103">
        <v>12</v>
      </c>
      <c r="J11" s="103">
        <v>4.91</v>
      </c>
      <c r="K11" s="103">
        <v>0.75</v>
      </c>
      <c r="L11" s="103">
        <v>5.0999999999999997E-2</v>
      </c>
      <c r="M11" s="103">
        <v>5.92</v>
      </c>
      <c r="N11" s="103">
        <v>6.29</v>
      </c>
      <c r="O11" s="103">
        <v>0.4</v>
      </c>
      <c r="P11" s="103">
        <v>7.77</v>
      </c>
      <c r="Q11" s="103">
        <v>1.2</v>
      </c>
      <c r="R11" s="103">
        <v>1.101</v>
      </c>
      <c r="S11" s="103">
        <v>0.20300000000000001</v>
      </c>
      <c r="T11" s="103">
        <v>2.0539999999999998</v>
      </c>
      <c r="U11" s="103">
        <v>0.20899999999999999</v>
      </c>
      <c r="V11" s="103">
        <v>2.9000000000000001E-2</v>
      </c>
      <c r="W11" s="103">
        <v>4.2999999999999997E-2</v>
      </c>
      <c r="X11" s="103">
        <v>1</v>
      </c>
      <c r="Y11" s="103">
        <v>0.2</v>
      </c>
      <c r="Z11" s="103">
        <v>4.3</v>
      </c>
      <c r="AA11" s="103">
        <v>8.1</v>
      </c>
      <c r="AB11" s="103">
        <v>9</v>
      </c>
      <c r="AC11" s="103">
        <v>1.8</v>
      </c>
      <c r="AD11" s="103">
        <v>9.8000000000000007</v>
      </c>
      <c r="AE11" s="103">
        <v>2.34</v>
      </c>
      <c r="AG11" s="99">
        <v>22024891</v>
      </c>
      <c r="AH11" s="99">
        <v>69611</v>
      </c>
    </row>
    <row r="12" spans="1:34" x14ac:dyDescent="0.3">
      <c r="A12" s="99" t="s">
        <v>227</v>
      </c>
      <c r="B12" s="104" t="s">
        <v>239</v>
      </c>
      <c r="C12" s="99">
        <v>-32.423589999999997</v>
      </c>
      <c r="D12" s="99">
        <v>117.40304999999999</v>
      </c>
      <c r="E12" s="100" t="s">
        <v>236</v>
      </c>
      <c r="F12" s="99">
        <v>1</v>
      </c>
      <c r="G12" s="99">
        <v>2.62</v>
      </c>
      <c r="H12" s="99">
        <v>46.3</v>
      </c>
      <c r="I12" s="99">
        <v>10</v>
      </c>
      <c r="J12" s="99">
        <v>2.4</v>
      </c>
      <c r="K12" s="99">
        <v>0.25</v>
      </c>
      <c r="L12" s="99">
        <v>1.9E-2</v>
      </c>
      <c r="M12" s="99">
        <v>4.75</v>
      </c>
      <c r="N12" s="99">
        <v>5.61</v>
      </c>
      <c r="O12" s="99">
        <v>0.1</v>
      </c>
      <c r="P12" s="99">
        <v>19.38</v>
      </c>
      <c r="Q12" s="99">
        <v>0.2</v>
      </c>
      <c r="R12" s="99">
        <v>0.18</v>
      </c>
      <c r="S12" s="99">
        <v>0.45800000000000002</v>
      </c>
      <c r="T12" s="99">
        <v>0.23799999999999999</v>
      </c>
      <c r="U12" s="99">
        <v>5.8000000000000003E-2</v>
      </c>
      <c r="V12" s="99">
        <v>7.0000000000000001E-3</v>
      </c>
      <c r="W12" s="99">
        <v>2.9000000000000001E-2</v>
      </c>
      <c r="X12" s="99">
        <v>4.4000000000000004</v>
      </c>
      <c r="Y12" s="99">
        <v>0.1</v>
      </c>
      <c r="Z12" s="99">
        <v>17.5</v>
      </c>
      <c r="AA12" s="99">
        <v>7.4</v>
      </c>
      <c r="AB12" s="99">
        <v>17.5</v>
      </c>
      <c r="AC12" s="99">
        <v>8.6999999999999993</v>
      </c>
      <c r="AD12" s="99">
        <v>4.0999999999999996</v>
      </c>
      <c r="AE12" s="99">
        <v>0.79</v>
      </c>
      <c r="AG12" s="99">
        <v>22024892</v>
      </c>
      <c r="AH12" s="99">
        <v>69612</v>
      </c>
    </row>
    <row r="13" spans="1:34" x14ac:dyDescent="0.3">
      <c r="A13" s="99" t="s">
        <v>227</v>
      </c>
      <c r="B13" s="104" t="s">
        <v>239</v>
      </c>
      <c r="C13" s="99">
        <v>-32.423589999999997</v>
      </c>
      <c r="D13" s="99">
        <v>117.40304999999999</v>
      </c>
      <c r="E13" s="100" t="s">
        <v>237</v>
      </c>
      <c r="F13" s="99">
        <v>1.35</v>
      </c>
      <c r="G13" s="99">
        <v>2.88</v>
      </c>
      <c r="H13" s="99">
        <v>8.1999999999999993</v>
      </c>
      <c r="I13" s="99">
        <v>14</v>
      </c>
      <c r="J13" s="99">
        <v>14.62</v>
      </c>
      <c r="K13" s="99">
        <v>1.02</v>
      </c>
      <c r="L13" s="99">
        <v>3.9E-2</v>
      </c>
      <c r="M13" s="99">
        <v>4.63</v>
      </c>
      <c r="N13" s="99">
        <v>5.65</v>
      </c>
      <c r="O13" s="99">
        <v>0.1</v>
      </c>
      <c r="P13" s="99">
        <v>16.07</v>
      </c>
      <c r="Q13" s="99">
        <v>0.1</v>
      </c>
      <c r="R13" s="99">
        <v>0.1</v>
      </c>
      <c r="S13" s="99">
        <v>0.45800000000000002</v>
      </c>
      <c r="T13" s="99">
        <v>0.30399999999999999</v>
      </c>
      <c r="U13" s="99">
        <v>0.28599999999999998</v>
      </c>
      <c r="V13" s="99">
        <v>2.5000000000000001E-2</v>
      </c>
      <c r="W13" s="99">
        <v>0.17499999999999999</v>
      </c>
      <c r="X13" s="99">
        <v>6.7</v>
      </c>
      <c r="Y13" s="99">
        <v>0.48</v>
      </c>
      <c r="Z13" s="99">
        <v>67.599999999999994</v>
      </c>
      <c r="AA13" s="99">
        <v>12.4</v>
      </c>
      <c r="AB13" s="99">
        <v>36.200000000000003</v>
      </c>
      <c r="AC13" s="99">
        <v>22.2</v>
      </c>
      <c r="AD13" s="99">
        <v>1.1000000000000001</v>
      </c>
      <c r="AE13" s="99">
        <v>1.25</v>
      </c>
      <c r="AG13" s="99">
        <v>22024893</v>
      </c>
      <c r="AH13" s="99">
        <v>69613</v>
      </c>
    </row>
    <row r="14" spans="1:34" x14ac:dyDescent="0.3">
      <c r="A14" s="99" t="s">
        <v>227</v>
      </c>
      <c r="B14" s="104" t="s">
        <v>239</v>
      </c>
      <c r="C14" s="99">
        <v>-32.423589999999997</v>
      </c>
      <c r="D14" s="99">
        <v>117.40304999999999</v>
      </c>
      <c r="E14" s="100" t="s">
        <v>238</v>
      </c>
      <c r="F14" s="99">
        <v>1</v>
      </c>
      <c r="G14" s="99">
        <v>2.5299999999999998</v>
      </c>
      <c r="H14" s="99">
        <v>5</v>
      </c>
      <c r="I14" s="99">
        <v>12</v>
      </c>
      <c r="J14" s="99">
        <v>38.450000000000003</v>
      </c>
      <c r="K14" s="99">
        <v>0.53</v>
      </c>
      <c r="L14" s="99">
        <v>5.7000000000000002E-2</v>
      </c>
      <c r="M14" s="99">
        <v>4.78</v>
      </c>
      <c r="N14" s="99">
        <v>5.79</v>
      </c>
      <c r="O14" s="99">
        <v>0.1</v>
      </c>
      <c r="P14" s="99">
        <v>4.55</v>
      </c>
      <c r="Q14" s="99">
        <v>0.1</v>
      </c>
      <c r="R14" s="99">
        <v>0.1</v>
      </c>
      <c r="S14" s="99">
        <v>0.45800000000000002</v>
      </c>
      <c r="T14" s="99">
        <v>0.59099999999999997</v>
      </c>
      <c r="U14" s="99">
        <v>1.002</v>
      </c>
      <c r="V14" s="99">
        <v>3.5999999999999997E-2</v>
      </c>
      <c r="W14" s="99">
        <v>0.33</v>
      </c>
      <c r="X14" s="99">
        <v>2.2999999999999998</v>
      </c>
      <c r="Y14" s="99">
        <v>0.82</v>
      </c>
      <c r="Z14" s="99">
        <v>83.8</v>
      </c>
      <c r="AA14" s="99">
        <v>12.7</v>
      </c>
      <c r="AB14" s="99">
        <v>51.1</v>
      </c>
      <c r="AC14" s="99">
        <v>16.8</v>
      </c>
      <c r="AD14" s="99">
        <v>0.6</v>
      </c>
      <c r="AE14" s="99">
        <v>2.42</v>
      </c>
      <c r="AG14" s="99">
        <v>22024894</v>
      </c>
      <c r="AH14" s="99">
        <v>69614</v>
      </c>
    </row>
    <row r="15" spans="1:34" x14ac:dyDescent="0.3">
      <c r="A15" s="99" t="s">
        <v>227</v>
      </c>
      <c r="B15" s="104" t="s">
        <v>239</v>
      </c>
      <c r="C15" s="99">
        <v>-32.423589999999997</v>
      </c>
      <c r="D15" s="99">
        <v>117.40304999999999</v>
      </c>
      <c r="E15" s="100" t="s">
        <v>240</v>
      </c>
      <c r="F15" s="99">
        <v>1.06</v>
      </c>
      <c r="G15" s="99">
        <v>2.6</v>
      </c>
      <c r="H15" s="99">
        <v>5</v>
      </c>
      <c r="I15" s="99">
        <v>20</v>
      </c>
      <c r="J15" s="99">
        <v>61.89</v>
      </c>
      <c r="K15" s="99">
        <v>0.46</v>
      </c>
      <c r="L15" s="99">
        <v>6.2E-2</v>
      </c>
      <c r="M15" s="99">
        <v>5.21</v>
      </c>
      <c r="N15" s="99">
        <v>5.91</v>
      </c>
      <c r="O15" s="99">
        <v>0.1</v>
      </c>
      <c r="P15" s="99">
        <v>2.44</v>
      </c>
      <c r="Q15" s="99">
        <v>0.1</v>
      </c>
      <c r="R15" s="99">
        <v>0.1</v>
      </c>
      <c r="S15" s="99">
        <v>0.30499999999999999</v>
      </c>
      <c r="T15" s="99">
        <v>0.60599999999999998</v>
      </c>
      <c r="U15" s="99">
        <v>1.7929999999999999</v>
      </c>
      <c r="V15" s="99">
        <v>4.3999999999999997E-2</v>
      </c>
      <c r="W15" s="99">
        <v>0.39</v>
      </c>
      <c r="X15" s="99">
        <v>1</v>
      </c>
      <c r="Y15" s="99">
        <v>1.1000000000000001</v>
      </c>
      <c r="Z15" s="99">
        <v>88.1</v>
      </c>
      <c r="AA15" s="99">
        <v>19</v>
      </c>
      <c r="AB15" s="99">
        <v>63.3</v>
      </c>
      <c r="AC15" s="99">
        <v>13.8</v>
      </c>
      <c r="AD15" s="99">
        <v>0.3</v>
      </c>
      <c r="AE15" s="99">
        <v>2.83</v>
      </c>
      <c r="AG15" s="99">
        <v>22024895</v>
      </c>
      <c r="AH15" s="99">
        <v>69615</v>
      </c>
    </row>
    <row r="16" spans="1:34" x14ac:dyDescent="0.3">
      <c r="A16" s="99" t="s">
        <v>227</v>
      </c>
      <c r="B16" s="105" t="s">
        <v>241</v>
      </c>
      <c r="C16" s="99">
        <v>-32.02928</v>
      </c>
      <c r="D16" s="99">
        <v>115.80005</v>
      </c>
      <c r="E16" s="102" t="s">
        <v>235</v>
      </c>
      <c r="F16" s="103">
        <v>3.19</v>
      </c>
      <c r="G16" s="103">
        <v>4</v>
      </c>
      <c r="H16" s="103">
        <v>13.2</v>
      </c>
      <c r="I16" s="103">
        <v>18</v>
      </c>
      <c r="J16" s="103">
        <v>6.11</v>
      </c>
      <c r="K16" s="103">
        <v>1.17</v>
      </c>
      <c r="L16" s="103">
        <v>4.8000000000000001E-2</v>
      </c>
      <c r="M16" s="103">
        <v>5.77</v>
      </c>
      <c r="N16" s="103">
        <v>6.47</v>
      </c>
      <c r="O16" s="103">
        <v>0.44</v>
      </c>
      <c r="P16" s="103">
        <v>8.9600000000000009</v>
      </c>
      <c r="Q16" s="103">
        <v>2.4</v>
      </c>
      <c r="R16" s="103">
        <v>1.464</v>
      </c>
      <c r="S16" s="103">
        <v>0.153</v>
      </c>
      <c r="T16" s="103">
        <v>2.8079999999999998</v>
      </c>
      <c r="U16" s="103">
        <v>0.40400000000000003</v>
      </c>
      <c r="V16" s="103">
        <v>4.5999999999999999E-2</v>
      </c>
      <c r="W16" s="103">
        <v>3.6999999999999998E-2</v>
      </c>
      <c r="X16" s="103">
        <v>1</v>
      </c>
      <c r="Y16" s="103">
        <v>0.32</v>
      </c>
      <c r="Z16" s="103">
        <v>6.4</v>
      </c>
      <c r="AA16" s="103">
        <v>19.5</v>
      </c>
      <c r="AB16" s="103">
        <v>12.3</v>
      </c>
      <c r="AC16" s="103">
        <v>1.1000000000000001</v>
      </c>
      <c r="AD16" s="103">
        <v>7</v>
      </c>
      <c r="AE16" s="103">
        <v>3.3</v>
      </c>
      <c r="AG16" s="99">
        <v>22024896</v>
      </c>
      <c r="AH16" s="99">
        <v>69616</v>
      </c>
    </row>
    <row r="17" spans="1:34" x14ac:dyDescent="0.3">
      <c r="A17" s="99" t="s">
        <v>227</v>
      </c>
      <c r="B17" s="105" t="s">
        <v>241</v>
      </c>
      <c r="C17" s="99">
        <v>-32.02928</v>
      </c>
      <c r="D17" s="99">
        <v>115.80005</v>
      </c>
      <c r="E17" s="100" t="s">
        <v>242</v>
      </c>
      <c r="F17" s="99">
        <v>1.1000000000000001</v>
      </c>
      <c r="G17" s="99">
        <v>2.82</v>
      </c>
      <c r="H17" s="99">
        <v>11.2</v>
      </c>
      <c r="I17" s="99">
        <v>10</v>
      </c>
      <c r="J17" s="99">
        <v>2.94</v>
      </c>
      <c r="K17" s="99">
        <v>0.37</v>
      </c>
      <c r="L17" s="99">
        <v>2.5000000000000001E-2</v>
      </c>
      <c r="M17" s="99">
        <v>5.41</v>
      </c>
      <c r="N17" s="99">
        <v>6.06</v>
      </c>
      <c r="O17" s="99">
        <v>0.12</v>
      </c>
      <c r="P17" s="99">
        <v>6.62</v>
      </c>
      <c r="Q17" s="99">
        <v>0.4</v>
      </c>
      <c r="R17" s="99">
        <v>0.379</v>
      </c>
      <c r="S17" s="99">
        <v>0.20300000000000001</v>
      </c>
      <c r="T17" s="99">
        <v>0.92</v>
      </c>
      <c r="U17" s="99">
        <v>0.13100000000000001</v>
      </c>
      <c r="V17" s="99">
        <v>1.9E-2</v>
      </c>
      <c r="W17" s="99">
        <v>1.9E-2</v>
      </c>
      <c r="X17" s="99">
        <v>1.6</v>
      </c>
      <c r="Y17" s="99">
        <v>0.14000000000000001</v>
      </c>
      <c r="Z17" s="99">
        <v>7.8</v>
      </c>
      <c r="AA17" s="99">
        <v>7.8</v>
      </c>
      <c r="AB17" s="99">
        <v>12</v>
      </c>
      <c r="AC17" s="99">
        <v>1.7</v>
      </c>
      <c r="AD17" s="99">
        <v>7</v>
      </c>
      <c r="AE17" s="99">
        <v>1.0900000000000001</v>
      </c>
      <c r="AG17" s="99">
        <v>22024897</v>
      </c>
      <c r="AH17" s="99">
        <v>69617</v>
      </c>
    </row>
    <row r="18" spans="1:34" x14ac:dyDescent="0.3">
      <c r="A18" s="99" t="s">
        <v>227</v>
      </c>
      <c r="B18" s="105" t="s">
        <v>241</v>
      </c>
      <c r="C18" s="99">
        <v>-32.02928</v>
      </c>
      <c r="D18" s="99">
        <v>115.80005</v>
      </c>
      <c r="E18" s="100" t="s">
        <v>237</v>
      </c>
      <c r="F18" s="99">
        <v>1</v>
      </c>
      <c r="G18" s="99">
        <v>1.32</v>
      </c>
      <c r="H18" s="99">
        <v>26.9</v>
      </c>
      <c r="I18" s="99">
        <v>27</v>
      </c>
      <c r="J18" s="99">
        <v>3.67</v>
      </c>
      <c r="K18" s="99">
        <v>0.19</v>
      </c>
      <c r="L18" s="99">
        <v>1.7999999999999999E-2</v>
      </c>
      <c r="M18" s="99">
        <v>4.5199999999999996</v>
      </c>
      <c r="N18" s="99">
        <v>5.21</v>
      </c>
      <c r="O18" s="99">
        <v>0.1</v>
      </c>
      <c r="P18" s="99">
        <v>11.47</v>
      </c>
      <c r="Q18" s="99">
        <v>0.2</v>
      </c>
      <c r="R18" s="99">
        <v>0.1</v>
      </c>
      <c r="S18" s="99">
        <v>0.35599999999999998</v>
      </c>
      <c r="T18" s="99">
        <v>0.222</v>
      </c>
      <c r="U18" s="99">
        <v>9.5000000000000001E-2</v>
      </c>
      <c r="V18" s="99">
        <v>3.2000000000000001E-2</v>
      </c>
      <c r="W18" s="99">
        <v>2.3E-2</v>
      </c>
      <c r="X18" s="99">
        <v>4.8</v>
      </c>
      <c r="Y18" s="99">
        <v>0.18</v>
      </c>
      <c r="Z18" s="99">
        <v>11</v>
      </c>
      <c r="AA18" s="99">
        <v>9.6999999999999993</v>
      </c>
      <c r="AB18" s="99">
        <v>25.5</v>
      </c>
      <c r="AC18" s="99">
        <v>6.2</v>
      </c>
      <c r="AD18" s="99">
        <v>2.2999999999999998</v>
      </c>
      <c r="AE18" s="99">
        <v>0.73</v>
      </c>
      <c r="AG18" s="99">
        <v>22024898</v>
      </c>
      <c r="AH18" s="99">
        <v>69618</v>
      </c>
    </row>
    <row r="19" spans="1:34" x14ac:dyDescent="0.3">
      <c r="A19" s="99" t="s">
        <v>227</v>
      </c>
      <c r="B19" s="105" t="s">
        <v>241</v>
      </c>
      <c r="C19" s="99">
        <v>-32.02928</v>
      </c>
      <c r="D19" s="99">
        <v>115.80005</v>
      </c>
      <c r="E19" s="100" t="s">
        <v>238</v>
      </c>
      <c r="F19" s="99">
        <v>1.1399999999999999</v>
      </c>
      <c r="G19" s="99">
        <v>2.04</v>
      </c>
      <c r="H19" s="99">
        <v>35.9</v>
      </c>
      <c r="I19" s="99">
        <v>17</v>
      </c>
      <c r="J19" s="99">
        <v>11.08</v>
      </c>
      <c r="K19" s="99">
        <v>0.54</v>
      </c>
      <c r="L19" s="99">
        <v>3.5000000000000003E-2</v>
      </c>
      <c r="M19" s="99">
        <v>4.37</v>
      </c>
      <c r="N19" s="99">
        <v>5.0999999999999996</v>
      </c>
      <c r="O19" s="99">
        <v>0.1</v>
      </c>
      <c r="P19" s="99">
        <v>9.15</v>
      </c>
      <c r="Q19" s="99">
        <v>0.1</v>
      </c>
      <c r="R19" s="99">
        <v>0.1</v>
      </c>
      <c r="S19" s="99">
        <v>0.45800000000000002</v>
      </c>
      <c r="T19" s="99">
        <v>0.48199999999999998</v>
      </c>
      <c r="U19" s="99">
        <v>0.39300000000000002</v>
      </c>
      <c r="V19" s="99">
        <v>6.4000000000000001E-2</v>
      </c>
      <c r="W19" s="99">
        <v>9.4E-2</v>
      </c>
      <c r="X19" s="99">
        <v>8.1</v>
      </c>
      <c r="Y19" s="99">
        <v>0.62</v>
      </c>
      <c r="Z19" s="99">
        <v>45.8</v>
      </c>
      <c r="AA19" s="99">
        <v>10.9</v>
      </c>
      <c r="AB19" s="99">
        <v>38</v>
      </c>
      <c r="AC19" s="99">
        <v>9.1</v>
      </c>
      <c r="AD19" s="99">
        <v>1.2</v>
      </c>
      <c r="AE19" s="99">
        <v>1.49</v>
      </c>
      <c r="AG19" s="99">
        <v>22024899</v>
      </c>
      <c r="AH19" s="99">
        <v>69619</v>
      </c>
    </row>
    <row r="20" spans="1:34" x14ac:dyDescent="0.3">
      <c r="A20" s="99" t="s">
        <v>227</v>
      </c>
      <c r="B20" s="105" t="s">
        <v>241</v>
      </c>
      <c r="C20" s="99">
        <v>-32.02928</v>
      </c>
      <c r="D20" s="99">
        <v>115.80005</v>
      </c>
      <c r="E20" s="100" t="s">
        <v>240</v>
      </c>
      <c r="F20" s="99">
        <v>1</v>
      </c>
      <c r="G20" s="99">
        <v>1.74</v>
      </c>
      <c r="H20" s="99">
        <v>5</v>
      </c>
      <c r="I20" s="99">
        <v>16</v>
      </c>
      <c r="J20" s="99">
        <v>53.46</v>
      </c>
      <c r="K20" s="99">
        <v>0.51</v>
      </c>
      <c r="L20" s="99">
        <v>5.6000000000000001E-2</v>
      </c>
      <c r="M20" s="99">
        <v>5.2</v>
      </c>
      <c r="N20" s="99">
        <v>5.76</v>
      </c>
      <c r="O20" s="99">
        <v>0.1</v>
      </c>
      <c r="P20" s="99">
        <v>1.6</v>
      </c>
      <c r="Q20" s="99">
        <v>0.1</v>
      </c>
      <c r="R20" s="99">
        <v>0.1</v>
      </c>
      <c r="S20" s="99">
        <v>0.20300000000000001</v>
      </c>
      <c r="T20" s="99">
        <v>0.47899999999999998</v>
      </c>
      <c r="U20" s="99">
        <v>1.5649999999999999</v>
      </c>
      <c r="V20" s="99">
        <v>4.8000000000000001E-2</v>
      </c>
      <c r="W20" s="99">
        <v>0.29499999999999998</v>
      </c>
      <c r="X20" s="99">
        <v>1</v>
      </c>
      <c r="Y20" s="99">
        <v>1.34</v>
      </c>
      <c r="Z20" s="99">
        <v>78.7</v>
      </c>
      <c r="AA20" s="99">
        <v>5.3</v>
      </c>
      <c r="AB20" s="99">
        <v>65.599999999999994</v>
      </c>
      <c r="AC20" s="99">
        <v>12.4</v>
      </c>
      <c r="AD20" s="99">
        <v>0.3</v>
      </c>
      <c r="AE20" s="99">
        <v>2.39</v>
      </c>
      <c r="AG20" s="99">
        <v>22024900</v>
      </c>
      <c r="AH20" s="99">
        <v>69620</v>
      </c>
    </row>
    <row r="21" spans="1:34" x14ac:dyDescent="0.3">
      <c r="A21" s="99" t="s">
        <v>227</v>
      </c>
      <c r="B21" s="106" t="s">
        <v>243</v>
      </c>
      <c r="C21" s="99">
        <v>-32.425130000000003</v>
      </c>
      <c r="D21" s="99">
        <v>117.40412000000001</v>
      </c>
      <c r="E21" s="102" t="s">
        <v>235</v>
      </c>
      <c r="F21" s="103">
        <v>1.96</v>
      </c>
      <c r="G21" s="103">
        <v>2.12</v>
      </c>
      <c r="H21" s="103">
        <v>14.1</v>
      </c>
      <c r="I21" s="103">
        <v>10</v>
      </c>
      <c r="J21" s="103">
        <v>7.13</v>
      </c>
      <c r="K21" s="103">
        <v>0.56000000000000005</v>
      </c>
      <c r="L21" s="103">
        <v>4.5999999999999999E-2</v>
      </c>
      <c r="M21" s="103">
        <v>5.63</v>
      </c>
      <c r="N21" s="103">
        <v>5.94</v>
      </c>
      <c r="O21" s="103">
        <v>0.24</v>
      </c>
      <c r="P21" s="103">
        <v>18.489999999999998</v>
      </c>
      <c r="Q21" s="103">
        <v>1.5</v>
      </c>
      <c r="R21" s="103">
        <v>0.85799999999999998</v>
      </c>
      <c r="S21" s="103">
        <v>0.20300000000000001</v>
      </c>
      <c r="T21" s="103">
        <v>1.7989999999999999</v>
      </c>
      <c r="U21" s="103">
        <v>0.19700000000000001</v>
      </c>
      <c r="V21" s="103">
        <v>2.4E-2</v>
      </c>
      <c r="W21" s="103">
        <v>7.1999999999999995E-2</v>
      </c>
      <c r="X21" s="103">
        <v>1</v>
      </c>
      <c r="Y21" s="103">
        <v>0.22</v>
      </c>
      <c r="Z21" s="103">
        <v>7.9</v>
      </c>
      <c r="AA21" s="103">
        <v>11.1</v>
      </c>
      <c r="AB21" s="103">
        <v>9.4</v>
      </c>
      <c r="AC21" s="103">
        <v>3.4</v>
      </c>
      <c r="AD21" s="103">
        <v>9.1</v>
      </c>
      <c r="AE21" s="103">
        <v>2.09</v>
      </c>
      <c r="AG21" s="99">
        <v>22024901</v>
      </c>
      <c r="AH21" s="99">
        <v>69621</v>
      </c>
    </row>
    <row r="22" spans="1:34" x14ac:dyDescent="0.3">
      <c r="A22" s="99" t="s">
        <v>227</v>
      </c>
      <c r="B22" s="106" t="s">
        <v>243</v>
      </c>
      <c r="C22" s="99">
        <v>-32.425130000000003</v>
      </c>
      <c r="D22" s="99">
        <v>117.40412000000001</v>
      </c>
      <c r="E22" s="100" t="s">
        <v>236</v>
      </c>
      <c r="F22" s="99">
        <v>1</v>
      </c>
      <c r="G22" s="99">
        <v>2.17</v>
      </c>
      <c r="H22" s="99">
        <v>16.5</v>
      </c>
      <c r="I22" s="99">
        <v>10</v>
      </c>
      <c r="J22" s="99">
        <v>2.0699999999999998</v>
      </c>
      <c r="K22" s="99">
        <v>0.16</v>
      </c>
      <c r="L22" s="99">
        <v>1.7000000000000001E-2</v>
      </c>
      <c r="M22" s="99">
        <v>4.95</v>
      </c>
      <c r="N22" s="99">
        <v>5.76</v>
      </c>
      <c r="O22" s="99">
        <v>0.1</v>
      </c>
      <c r="P22" s="99">
        <v>21.04</v>
      </c>
      <c r="Q22" s="99">
        <v>0.1</v>
      </c>
      <c r="R22" s="99">
        <v>0.12</v>
      </c>
      <c r="S22" s="99">
        <v>0.35599999999999998</v>
      </c>
      <c r="T22" s="99">
        <v>0.29499999999999998</v>
      </c>
      <c r="U22" s="99">
        <v>4.9000000000000002E-2</v>
      </c>
      <c r="V22" s="99">
        <v>1.4999999999999999E-2</v>
      </c>
      <c r="W22" s="99">
        <v>1.9E-2</v>
      </c>
      <c r="X22" s="99">
        <v>2.2000000000000002</v>
      </c>
      <c r="Y22" s="99">
        <v>0.1</v>
      </c>
      <c r="Z22" s="99">
        <v>5.8</v>
      </c>
      <c r="AA22" s="99">
        <v>9.3000000000000007</v>
      </c>
      <c r="AB22" s="99">
        <v>13</v>
      </c>
      <c r="AC22" s="99">
        <v>5</v>
      </c>
      <c r="AD22" s="99">
        <v>6</v>
      </c>
      <c r="AE22" s="99">
        <v>0.38</v>
      </c>
      <c r="AG22" s="99">
        <v>22024902</v>
      </c>
      <c r="AH22" s="99">
        <v>69622</v>
      </c>
    </row>
    <row r="23" spans="1:34" x14ac:dyDescent="0.3">
      <c r="A23" s="99" t="s">
        <v>227</v>
      </c>
      <c r="B23" s="106" t="s">
        <v>243</v>
      </c>
      <c r="C23" s="99">
        <v>-32.425130000000003</v>
      </c>
      <c r="D23" s="99">
        <v>117.40412000000001</v>
      </c>
      <c r="E23" s="100" t="s">
        <v>237</v>
      </c>
      <c r="F23" s="99">
        <v>1.23</v>
      </c>
      <c r="G23" s="99">
        <v>1.68</v>
      </c>
      <c r="H23" s="99">
        <v>12.4</v>
      </c>
      <c r="I23" s="99">
        <v>27</v>
      </c>
      <c r="J23" s="99">
        <v>8.0299999999999994</v>
      </c>
      <c r="K23" s="99">
        <v>0.24</v>
      </c>
      <c r="L23" s="99">
        <v>2.1999999999999999E-2</v>
      </c>
      <c r="M23" s="99">
        <v>4.7300000000000004</v>
      </c>
      <c r="N23" s="99">
        <v>6</v>
      </c>
      <c r="O23" s="99">
        <v>0.1</v>
      </c>
      <c r="P23" s="99">
        <v>8.2799999999999994</v>
      </c>
      <c r="Q23" s="99">
        <v>0.2</v>
      </c>
      <c r="R23" s="99">
        <v>0.1</v>
      </c>
      <c r="S23" s="99">
        <v>0.30499999999999999</v>
      </c>
      <c r="T23" s="99">
        <v>0.55900000000000005</v>
      </c>
      <c r="U23" s="99">
        <v>0.34599999999999997</v>
      </c>
      <c r="V23" s="99">
        <v>0.106</v>
      </c>
      <c r="W23" s="99">
        <v>0.14899999999999999</v>
      </c>
      <c r="X23" s="99">
        <v>1.4</v>
      </c>
      <c r="Y23" s="99">
        <v>0.52</v>
      </c>
      <c r="Z23" s="99">
        <v>26.4</v>
      </c>
      <c r="AA23" s="99">
        <v>8.6</v>
      </c>
      <c r="AB23" s="99">
        <v>29.8</v>
      </c>
      <c r="AC23" s="99">
        <v>12.8</v>
      </c>
      <c r="AD23" s="99">
        <v>1.6</v>
      </c>
      <c r="AE23" s="99">
        <v>1.47</v>
      </c>
      <c r="AG23" s="99">
        <v>22024903</v>
      </c>
      <c r="AH23" s="99">
        <v>69623</v>
      </c>
    </row>
    <row r="24" spans="1:34" s="25" customFormat="1" x14ac:dyDescent="0.3">
      <c r="A24" s="25" t="s">
        <v>227</v>
      </c>
      <c r="B24" s="107" t="s">
        <v>243</v>
      </c>
      <c r="C24" s="25">
        <v>-32.425130000000003</v>
      </c>
      <c r="D24" s="25">
        <v>117.40412000000001</v>
      </c>
      <c r="E24" s="108" t="s">
        <v>238</v>
      </c>
      <c r="F24" s="25">
        <v>1.84</v>
      </c>
      <c r="G24" s="25">
        <v>1.38</v>
      </c>
      <c r="H24" s="25">
        <v>5</v>
      </c>
      <c r="I24" s="25">
        <v>132</v>
      </c>
      <c r="J24" s="25">
        <v>24.54</v>
      </c>
      <c r="K24" s="25">
        <v>0.44</v>
      </c>
      <c r="L24" s="25">
        <v>4.4999999999999998E-2</v>
      </c>
      <c r="M24" s="25">
        <v>5.48</v>
      </c>
      <c r="N24" s="25">
        <v>6.57</v>
      </c>
      <c r="O24" s="25">
        <v>0.1</v>
      </c>
      <c r="P24" s="25">
        <v>3.25</v>
      </c>
      <c r="Q24" s="25">
        <v>0.1</v>
      </c>
      <c r="R24" s="25">
        <v>0.1</v>
      </c>
      <c r="S24" s="25">
        <v>0.153</v>
      </c>
      <c r="T24" s="25">
        <v>0.56599999999999995</v>
      </c>
      <c r="U24" s="25">
        <v>1.696</v>
      </c>
      <c r="V24" s="25">
        <v>0.41099999999999998</v>
      </c>
      <c r="W24" s="25">
        <v>0.83599999999999997</v>
      </c>
      <c r="X24" s="25">
        <v>1</v>
      </c>
      <c r="Y24" s="25">
        <v>1.04</v>
      </c>
      <c r="Z24" s="25">
        <v>92.6</v>
      </c>
      <c r="AA24" s="25">
        <v>12.3</v>
      </c>
      <c r="AB24" s="25">
        <v>48.3</v>
      </c>
      <c r="AC24" s="25">
        <v>23.8</v>
      </c>
      <c r="AD24" s="25">
        <v>0.3</v>
      </c>
      <c r="AE24" s="25">
        <v>3.51</v>
      </c>
      <c r="AG24" s="25">
        <v>22024904</v>
      </c>
      <c r="AH24" s="25">
        <v>69624</v>
      </c>
    </row>
    <row r="25" spans="1:34" x14ac:dyDescent="0.3">
      <c r="E25" s="109" t="s">
        <v>244</v>
      </c>
      <c r="F25" s="23">
        <f>AVERAGE(F7,F11,F16,F21)</f>
        <v>2.5049999999999999</v>
      </c>
      <c r="G25" s="23">
        <f>AVERAGE(G7,G11,G16,G21)</f>
        <v>5.12</v>
      </c>
      <c r="H25" s="23">
        <f>AVERAGE(H7,H11,H16,H21)</f>
        <v>14.75</v>
      </c>
      <c r="I25" s="23">
        <f>AVERAGE(I7,I11,I16,I21)</f>
        <v>16.75</v>
      </c>
      <c r="J25" s="23">
        <f>AVERAGE(J7,J11,J16,J21)</f>
        <v>5.9775</v>
      </c>
      <c r="K25" s="23">
        <f t="shared" ref="K25:AE25" si="0">AVERAGE(K7,K11,K16,K21)</f>
        <v>0.91</v>
      </c>
      <c r="L25" s="23">
        <f t="shared" si="0"/>
        <v>5.124999999999999E-2</v>
      </c>
      <c r="M25" s="23">
        <f t="shared" si="0"/>
        <v>5.6849999999999996</v>
      </c>
      <c r="N25" s="23">
        <f t="shared" si="0"/>
        <v>6.1574999999999998</v>
      </c>
      <c r="O25" s="23">
        <f t="shared" si="0"/>
        <v>0.39</v>
      </c>
      <c r="P25" s="23">
        <f t="shared" si="0"/>
        <v>17.8</v>
      </c>
      <c r="Q25" s="23">
        <f t="shared" si="0"/>
        <v>1.7250000000000001</v>
      </c>
      <c r="R25" s="23">
        <f t="shared" si="0"/>
        <v>1.1412499999999999</v>
      </c>
      <c r="S25" s="23">
        <f t="shared" si="0"/>
        <v>0.16475000000000001</v>
      </c>
      <c r="T25" s="23">
        <f t="shared" si="0"/>
        <v>2.29725</v>
      </c>
      <c r="U25" s="23">
        <f t="shared" si="0"/>
        <v>0.30600000000000005</v>
      </c>
      <c r="V25" s="23">
        <f t="shared" si="0"/>
        <v>4.1750000000000002E-2</v>
      </c>
      <c r="W25" s="23">
        <f t="shared" si="0"/>
        <v>6.0249999999999998E-2</v>
      </c>
      <c r="X25" s="23">
        <f t="shared" si="0"/>
        <v>1</v>
      </c>
      <c r="Y25" s="23">
        <f t="shared" si="0"/>
        <v>0.255</v>
      </c>
      <c r="Z25" s="23">
        <f t="shared" si="0"/>
        <v>7.15</v>
      </c>
      <c r="AA25" s="23">
        <f t="shared" si="0"/>
        <v>11.875</v>
      </c>
      <c r="AB25" s="23">
        <f t="shared" si="0"/>
        <v>11.025</v>
      </c>
      <c r="AC25" s="23">
        <f t="shared" si="0"/>
        <v>2.3000000000000003</v>
      </c>
      <c r="AD25" s="23">
        <f t="shared" si="0"/>
        <v>8</v>
      </c>
      <c r="AE25" s="23">
        <f t="shared" si="0"/>
        <v>2.7074999999999996</v>
      </c>
    </row>
    <row r="26" spans="1:34" x14ac:dyDescent="0.3">
      <c r="E26" s="110" t="s">
        <v>245</v>
      </c>
      <c r="F26" s="26">
        <f>STDEV(F7,F11,F16,F21)/SQRT(4)</f>
        <v>0.28315190269535528</v>
      </c>
      <c r="G26" s="26">
        <f>STDEV(G7,G11,G16,G21)/SQRT(4)</f>
        <v>1.3971220419133048</v>
      </c>
      <c r="H26" s="26">
        <f>STDEV(H7,H11,H16,H21)/SQRT(4)</f>
        <v>0.81086373701134296</v>
      </c>
      <c r="I26" s="26">
        <f>STDEV(I7,I11,I16,I21)/SQRT(4)</f>
        <v>3.8160843806184368</v>
      </c>
      <c r="J26" s="26">
        <f>STDEV(J7,J11,J16,J21)/SQRT(4)</f>
        <v>0.45940858720751071</v>
      </c>
      <c r="K26" s="26">
        <f t="shared" ref="K26:AE26" si="1">STDEV(K7,K11,K16,K21)/SQRT(4)</f>
        <v>0.15226074127408318</v>
      </c>
      <c r="L26" s="26">
        <f t="shared" si="1"/>
        <v>3.0923292192132448E-3</v>
      </c>
      <c r="M26" s="26">
        <f t="shared" si="1"/>
        <v>0.10634064760632844</v>
      </c>
      <c r="N26" s="26">
        <f t="shared" si="1"/>
        <v>0.13362728014892764</v>
      </c>
      <c r="O26" s="26">
        <f t="shared" si="1"/>
        <v>5.2599112793531674E-2</v>
      </c>
      <c r="P26" s="26">
        <f t="shared" si="1"/>
        <v>6.5175084707782807</v>
      </c>
      <c r="Q26" s="26">
        <f t="shared" si="1"/>
        <v>0.25617376914898959</v>
      </c>
      <c r="R26" s="26">
        <f t="shared" si="1"/>
        <v>0.12450527097275861</v>
      </c>
      <c r="S26" s="26">
        <f t="shared" si="1"/>
        <v>2.4591241665818081E-2</v>
      </c>
      <c r="T26" s="26">
        <f t="shared" si="1"/>
        <v>0.22758418771962208</v>
      </c>
      <c r="U26" s="26">
        <f t="shared" si="1"/>
        <v>5.9552497848536876E-2</v>
      </c>
      <c r="V26" s="26">
        <f t="shared" si="1"/>
        <v>9.9362551631218959E-3</v>
      </c>
      <c r="W26" s="26">
        <f t="shared" si="1"/>
        <v>1.2256800833278909E-2</v>
      </c>
      <c r="X26" s="26">
        <f t="shared" si="1"/>
        <v>0</v>
      </c>
      <c r="Y26" s="26">
        <f t="shared" si="1"/>
        <v>2.7537852736430505E-2</v>
      </c>
      <c r="Z26" s="26">
        <f t="shared" si="1"/>
        <v>1.2031209415515955</v>
      </c>
      <c r="AA26" s="26">
        <f t="shared" si="1"/>
        <v>2.6211877078912145</v>
      </c>
      <c r="AB26" s="26">
        <f t="shared" si="1"/>
        <v>1.0804127297781465</v>
      </c>
      <c r="AC26" s="26">
        <f t="shared" si="1"/>
        <v>0.52121652570372945</v>
      </c>
      <c r="AD26" s="26">
        <f t="shared" si="1"/>
        <v>0.86890735984913847</v>
      </c>
      <c r="AE26" s="26">
        <f t="shared" si="1"/>
        <v>0.29175831893309773</v>
      </c>
    </row>
    <row r="27" spans="1:34" x14ac:dyDescent="0.3">
      <c r="E27" s="109" t="s">
        <v>246</v>
      </c>
      <c r="F27" s="23">
        <f>AVERAGE(F8,F12,F17,F22)</f>
        <v>1.135</v>
      </c>
      <c r="G27" s="23">
        <f>AVERAGE(G8,G12,G17,G22)</f>
        <v>2.4975000000000001</v>
      </c>
      <c r="H27" s="23">
        <f>AVERAGE(H8,H12,H17,H22)</f>
        <v>21.15</v>
      </c>
      <c r="I27" s="23">
        <f>AVERAGE(I8,I12,I17,I22)</f>
        <v>13</v>
      </c>
      <c r="J27" s="23">
        <f>AVERAGE(J8,J12,J17,J22)</f>
        <v>3.3325</v>
      </c>
      <c r="K27" s="23">
        <f t="shared" ref="K27:AE27" si="2">AVERAGE(K8,K12,K17,K22)</f>
        <v>0.43</v>
      </c>
      <c r="L27" s="23">
        <f t="shared" si="2"/>
        <v>2.0500000000000001E-2</v>
      </c>
      <c r="M27" s="23">
        <f t="shared" si="2"/>
        <v>4.92</v>
      </c>
      <c r="N27" s="23">
        <f t="shared" si="2"/>
        <v>5.73</v>
      </c>
      <c r="O27" s="23">
        <f t="shared" si="2"/>
        <v>0.10500000000000001</v>
      </c>
      <c r="P27" s="23">
        <f t="shared" si="2"/>
        <v>16.27</v>
      </c>
      <c r="Q27" s="23">
        <f t="shared" si="2"/>
        <v>0.22500000000000001</v>
      </c>
      <c r="R27" s="23">
        <f t="shared" si="2"/>
        <v>0.20974999999999999</v>
      </c>
      <c r="S27" s="23">
        <f t="shared" si="2"/>
        <v>0.29249999999999998</v>
      </c>
      <c r="T27" s="23">
        <f t="shared" si="2"/>
        <v>0.46624999999999994</v>
      </c>
      <c r="U27" s="23">
        <f t="shared" si="2"/>
        <v>0.11125</v>
      </c>
      <c r="V27" s="23">
        <f t="shared" si="2"/>
        <v>3.3750000000000002E-2</v>
      </c>
      <c r="W27" s="23">
        <f t="shared" si="2"/>
        <v>3.5749999999999997E-2</v>
      </c>
      <c r="X27" s="23">
        <f t="shared" si="2"/>
        <v>2.9249999999999998</v>
      </c>
      <c r="Y27" s="23">
        <f t="shared" si="2"/>
        <v>0.17</v>
      </c>
      <c r="Z27" s="23">
        <f t="shared" si="2"/>
        <v>16.05</v>
      </c>
      <c r="AA27" s="23">
        <f t="shared" si="2"/>
        <v>8.7250000000000014</v>
      </c>
      <c r="AB27" s="23">
        <f t="shared" si="2"/>
        <v>17.175000000000001</v>
      </c>
      <c r="AC27" s="23">
        <f t="shared" si="2"/>
        <v>6.2499999999999991</v>
      </c>
      <c r="AD27" s="23">
        <f t="shared" si="2"/>
        <v>4.7750000000000004</v>
      </c>
      <c r="AE27" s="23">
        <f t="shared" si="2"/>
        <v>0.8</v>
      </c>
    </row>
    <row r="28" spans="1:34" x14ac:dyDescent="0.3">
      <c r="E28" s="110" t="s">
        <v>247</v>
      </c>
      <c r="F28" s="26">
        <f>STDEV(F8,F12,F17,F22)/SQRT(4)</f>
        <v>0.10436314802968848</v>
      </c>
      <c r="G28" s="26">
        <f>STDEV(G8,G12,G17,G22)/SQRT(4)</f>
        <v>0.14144345159815636</v>
      </c>
      <c r="H28" s="26">
        <f>STDEV(H8,H12,H17,H22)/SQRT(4)</f>
        <v>8.4874907952821967</v>
      </c>
      <c r="I28" s="26">
        <f>STDEV(I8,I12,I17,I22)/SQRT(4)</f>
        <v>3</v>
      </c>
      <c r="J28" s="26">
        <f>STDEV(J8,J12,J17,J22)/SQRT(4)</f>
        <v>0.88094054850483516</v>
      </c>
      <c r="K28" s="26">
        <f t="shared" ref="K28:AE28" si="3">STDEV(K8,K12,K17,K22)/SQRT(4)</f>
        <v>0.17535677916750184</v>
      </c>
      <c r="L28" s="26">
        <f t="shared" si="3"/>
        <v>1.7078251276599332E-3</v>
      </c>
      <c r="M28" s="26">
        <f t="shared" si="3"/>
        <v>0.18083141320025126</v>
      </c>
      <c r="N28" s="26">
        <f t="shared" si="3"/>
        <v>0.12308533625091156</v>
      </c>
      <c r="O28" s="26">
        <f t="shared" si="3"/>
        <v>4.9999999999999975E-3</v>
      </c>
      <c r="P28" s="26">
        <f t="shared" si="3"/>
        <v>3.2746551981340972</v>
      </c>
      <c r="Q28" s="26">
        <f t="shared" si="3"/>
        <v>6.2915286960589609E-2</v>
      </c>
      <c r="R28" s="26">
        <f t="shared" si="3"/>
        <v>5.777885282119518E-2</v>
      </c>
      <c r="S28" s="26">
        <f t="shared" si="3"/>
        <v>7.0055335271483804E-2</v>
      </c>
      <c r="T28" s="26">
        <f t="shared" si="3"/>
        <v>0.15552511855002721</v>
      </c>
      <c r="U28" s="26">
        <f t="shared" si="3"/>
        <v>3.6820227683525622E-2</v>
      </c>
      <c r="V28" s="26">
        <f t="shared" si="3"/>
        <v>2.0237650555338681E-2</v>
      </c>
      <c r="W28" s="26">
        <f t="shared" si="3"/>
        <v>1.362213272582528E-2</v>
      </c>
      <c r="X28" s="26">
        <f t="shared" si="3"/>
        <v>0.63163148538790725</v>
      </c>
      <c r="Y28" s="26">
        <f t="shared" si="3"/>
        <v>5.7445626465380296E-2</v>
      </c>
      <c r="Z28" s="26">
        <f t="shared" si="3"/>
        <v>6.2311716394270515</v>
      </c>
      <c r="AA28" s="26">
        <f t="shared" si="3"/>
        <v>0.69206815656647869</v>
      </c>
      <c r="AB28" s="26">
        <f t="shared" si="3"/>
        <v>3.2373793413809255</v>
      </c>
      <c r="AC28" s="26">
        <f t="shared" si="3"/>
        <v>1.8140654159465512</v>
      </c>
      <c r="AD28" s="26">
        <f t="shared" si="3"/>
        <v>1.1033094156521395</v>
      </c>
      <c r="AE28" s="26">
        <f t="shared" si="3"/>
        <v>0.15280706789936119</v>
      </c>
    </row>
    <row r="29" spans="1:34" x14ac:dyDescent="0.3">
      <c r="E29" s="109" t="s">
        <v>248</v>
      </c>
      <c r="F29" s="23">
        <f>AVERAGE(F9,F13,F18,F23)</f>
        <v>1.145</v>
      </c>
      <c r="G29" s="23">
        <f>AVERAGE(G9,G13,G18,G23)</f>
        <v>2.0249999999999999</v>
      </c>
      <c r="H29" s="23">
        <f>AVERAGE(H9,H13,H18,H23)</f>
        <v>13.35</v>
      </c>
      <c r="I29" s="23">
        <f>AVERAGE(I9,I13,I18,I23)</f>
        <v>26.75</v>
      </c>
      <c r="J29" s="23">
        <f>AVERAGE(J9,J13,J18,J23)</f>
        <v>11.5725</v>
      </c>
      <c r="K29" s="23">
        <f t="shared" ref="K29:AE29" si="4">AVERAGE(K9,K13,K18,K23)</f>
        <v>0.55249999999999999</v>
      </c>
      <c r="L29" s="23">
        <f t="shared" si="4"/>
        <v>2.7000000000000003E-2</v>
      </c>
      <c r="M29" s="23">
        <f t="shared" si="4"/>
        <v>4.6924999999999999</v>
      </c>
      <c r="N29" s="23">
        <f t="shared" si="4"/>
        <v>5.5949999999999998</v>
      </c>
      <c r="O29" s="23">
        <f t="shared" si="4"/>
        <v>0.1</v>
      </c>
      <c r="P29" s="23">
        <f t="shared" si="4"/>
        <v>9.875</v>
      </c>
      <c r="Q29" s="23">
        <f t="shared" si="4"/>
        <v>0.15000000000000002</v>
      </c>
      <c r="R29" s="23">
        <f t="shared" si="4"/>
        <v>0.1</v>
      </c>
      <c r="S29" s="23">
        <f t="shared" si="4"/>
        <v>0.34325</v>
      </c>
      <c r="T29" s="23">
        <f t="shared" si="4"/>
        <v>0.45325000000000004</v>
      </c>
      <c r="U29" s="23">
        <f t="shared" si="4"/>
        <v>0.39600000000000002</v>
      </c>
      <c r="V29" s="23">
        <f t="shared" si="4"/>
        <v>7.0499999999999993E-2</v>
      </c>
      <c r="W29" s="23">
        <f t="shared" si="4"/>
        <v>0.12225</v>
      </c>
      <c r="X29" s="23">
        <f t="shared" si="4"/>
        <v>3.5000000000000004</v>
      </c>
      <c r="Y29" s="23">
        <f t="shared" si="4"/>
        <v>0.49</v>
      </c>
      <c r="Z29" s="23">
        <f t="shared" si="4"/>
        <v>46.449999999999996</v>
      </c>
      <c r="AA29" s="23">
        <f t="shared" si="4"/>
        <v>10.500000000000002</v>
      </c>
      <c r="AB29" s="23">
        <f t="shared" si="4"/>
        <v>34.475000000000001</v>
      </c>
      <c r="AC29" s="23">
        <f t="shared" si="4"/>
        <v>12.225000000000001</v>
      </c>
      <c r="AD29" s="23">
        <f t="shared" si="4"/>
        <v>1.4500000000000002</v>
      </c>
      <c r="AE29" s="23">
        <f t="shared" si="4"/>
        <v>1.325</v>
      </c>
    </row>
    <row r="30" spans="1:34" x14ac:dyDescent="0.3">
      <c r="E30" s="110" t="s">
        <v>249</v>
      </c>
      <c r="F30" s="26">
        <f>STDEV(F9,F13,F18,F23)/SQRT(4)</f>
        <v>8.7225760720863257E-2</v>
      </c>
      <c r="G30" s="26">
        <f>STDEV(G9,G13,G18,G23)/SQRT(4)</f>
        <v>0.33974254958718347</v>
      </c>
      <c r="H30" s="26">
        <f>STDEV(H9,H13,H18,H23)/SQRT(4)</f>
        <v>4.7128370790144363</v>
      </c>
      <c r="I30" s="26">
        <f>STDEV(I9,I13,I18,I23)/SQRT(4)</f>
        <v>5.1051444641655346</v>
      </c>
      <c r="J30" s="26">
        <f>STDEV(J9,J13,J18,J23)/SQRT(4)</f>
        <v>3.591704272811632</v>
      </c>
      <c r="K30" s="26">
        <f t="shared" ref="K30:AE30" si="5">STDEV(K9,K13,K18,K23)/SQRT(4)</f>
        <v>0.20221172897073339</v>
      </c>
      <c r="L30" s="26">
        <f t="shared" si="5"/>
        <v>4.6007245806140816E-3</v>
      </c>
      <c r="M30" s="26">
        <f t="shared" si="5"/>
        <v>7.8567911176679966E-2</v>
      </c>
      <c r="N30" s="26">
        <f t="shared" si="5"/>
        <v>0.1635287946102052</v>
      </c>
      <c r="O30" s="26">
        <f t="shared" si="5"/>
        <v>0</v>
      </c>
      <c r="P30" s="26">
        <f t="shared" si="5"/>
        <v>2.6115783860850641</v>
      </c>
      <c r="Q30" s="26">
        <f t="shared" si="5"/>
        <v>2.886751345948128E-2</v>
      </c>
      <c r="R30" s="26">
        <f t="shared" si="5"/>
        <v>0</v>
      </c>
      <c r="S30" s="26">
        <f t="shared" si="5"/>
        <v>4.3549540755328339E-2</v>
      </c>
      <c r="T30" s="26">
        <f t="shared" si="5"/>
        <v>0.11634100380633937</v>
      </c>
      <c r="U30" s="26">
        <f t="shared" si="5"/>
        <v>0.16271703455180506</v>
      </c>
      <c r="V30" s="26">
        <f t="shared" si="5"/>
        <v>2.4435288689379824E-2</v>
      </c>
      <c r="W30" s="26">
        <f t="shared" si="5"/>
        <v>3.3836309392918928E-2</v>
      </c>
      <c r="X30" s="26">
        <f t="shared" si="5"/>
        <v>1.3570801990548182</v>
      </c>
      <c r="Y30" s="26">
        <f t="shared" si="5"/>
        <v>0.12288205727444508</v>
      </c>
      <c r="Z30" s="26">
        <f t="shared" si="5"/>
        <v>16.54778434312783</v>
      </c>
      <c r="AA30" s="26">
        <f t="shared" si="5"/>
        <v>0.84162541153016479</v>
      </c>
      <c r="AB30" s="26">
        <f t="shared" si="5"/>
        <v>4.5422782462842051</v>
      </c>
      <c r="AC30" s="26">
        <f t="shared" si="5"/>
        <v>3.6125648783101454</v>
      </c>
      <c r="AD30" s="26">
        <f t="shared" si="5"/>
        <v>0.3278719262150997</v>
      </c>
      <c r="AE30" s="26">
        <f t="shared" si="5"/>
        <v>0.23386249521175184</v>
      </c>
    </row>
    <row r="31" spans="1:34" x14ac:dyDescent="0.3">
      <c r="E31" s="109" t="s">
        <v>250</v>
      </c>
      <c r="F31" s="23">
        <f>AVERAGE(F10,F14,F19,F24)</f>
        <v>1.2449999999999999</v>
      </c>
      <c r="G31" s="23">
        <f>AVERAGE(G10,G14,G19,G24)</f>
        <v>2.16</v>
      </c>
      <c r="H31" s="23">
        <f>AVERAGE(H10,H14,H19,H24)</f>
        <v>12.725</v>
      </c>
      <c r="I31" s="23">
        <f>AVERAGE(I10,I14,I19,I24)</f>
        <v>45.5</v>
      </c>
      <c r="J31" s="23">
        <f>AVERAGE(J10,J14,J19,J24)</f>
        <v>29.972500000000004</v>
      </c>
      <c r="K31" s="23">
        <f t="shared" ref="K31:AE31" si="6">AVERAGE(K10,K14,K19,K24)</f>
        <v>0.53249999999999997</v>
      </c>
      <c r="L31" s="23">
        <f t="shared" si="6"/>
        <v>4.1000000000000002E-2</v>
      </c>
      <c r="M31" s="23">
        <f t="shared" si="6"/>
        <v>5.0500000000000007</v>
      </c>
      <c r="N31" s="23">
        <f t="shared" si="6"/>
        <v>5.8424999999999994</v>
      </c>
      <c r="O31" s="23">
        <f t="shared" si="6"/>
        <v>0.1</v>
      </c>
      <c r="P31" s="23">
        <f t="shared" si="6"/>
        <v>4.5225</v>
      </c>
      <c r="Q31" s="23">
        <f t="shared" si="6"/>
        <v>0.1</v>
      </c>
      <c r="R31" s="23">
        <f t="shared" si="6"/>
        <v>0.1</v>
      </c>
      <c r="S31" s="23">
        <f t="shared" si="6"/>
        <v>0.29275000000000001</v>
      </c>
      <c r="T31" s="23">
        <f t="shared" si="6"/>
        <v>0.57850000000000001</v>
      </c>
      <c r="U31" s="23">
        <f t="shared" si="6"/>
        <v>1.1689999999999998</v>
      </c>
      <c r="V31" s="23">
        <f t="shared" si="6"/>
        <v>0.14299999999999999</v>
      </c>
      <c r="W31" s="23">
        <f t="shared" si="6"/>
        <v>0.36149999999999999</v>
      </c>
      <c r="X31" s="23">
        <f t="shared" si="6"/>
        <v>3.0999999999999996</v>
      </c>
      <c r="Y31" s="23">
        <f t="shared" si="6"/>
        <v>0.84499999999999997</v>
      </c>
      <c r="Z31" s="23">
        <f t="shared" si="6"/>
        <v>83.074999999999989</v>
      </c>
      <c r="AA31" s="23">
        <f t="shared" si="6"/>
        <v>11.925000000000001</v>
      </c>
      <c r="AB31" s="23">
        <f t="shared" si="6"/>
        <v>50.150000000000006</v>
      </c>
      <c r="AC31" s="23">
        <f t="shared" si="6"/>
        <v>14.275000000000002</v>
      </c>
      <c r="AD31" s="23">
        <f t="shared" si="6"/>
        <v>0.625</v>
      </c>
      <c r="AE31" s="23">
        <f t="shared" si="6"/>
        <v>2.4824999999999999</v>
      </c>
    </row>
    <row r="32" spans="1:34" x14ac:dyDescent="0.3">
      <c r="E32" s="110" t="s">
        <v>251</v>
      </c>
      <c r="F32" s="26">
        <f>STDEV(F10,F14,F19,F24)/SQRT(4)</f>
        <v>0.20105969262883119</v>
      </c>
      <c r="G32" s="26">
        <f>STDEV(G10,G14,G19,G24)/SQRT(4)</f>
        <v>0.29447693741049824</v>
      </c>
      <c r="H32" s="26">
        <f>STDEV(H10,H14,H19,H24)/SQRT(4)</f>
        <v>7.7249999999999996</v>
      </c>
      <c r="I32" s="26">
        <f>STDEV(I10,I14,I19,I24)/SQRT(4)</f>
        <v>28.892040426387332</v>
      </c>
      <c r="J32" s="26">
        <f>STDEV(J10,J14,J19,J24)/SQRT(4)</f>
        <v>7.6890066274302677</v>
      </c>
      <c r="K32" s="26">
        <f t="shared" ref="K32:AE32" si="7">STDEV(K10,K14,K19,K24)/SQRT(4)</f>
        <v>3.6827299656640881E-2</v>
      </c>
      <c r="L32" s="26">
        <f t="shared" si="7"/>
        <v>6.4807406984078554E-3</v>
      </c>
      <c r="M32" s="26">
        <f t="shared" si="7"/>
        <v>0.28731515797117285</v>
      </c>
      <c r="N32" s="26">
        <f t="shared" si="7"/>
        <v>0.3010917634210542</v>
      </c>
      <c r="O32" s="26">
        <f t="shared" si="7"/>
        <v>0</v>
      </c>
      <c r="P32" s="26">
        <f t="shared" si="7"/>
        <v>1.694969886654824</v>
      </c>
      <c r="Q32" s="26">
        <f t="shared" si="7"/>
        <v>0</v>
      </c>
      <c r="R32" s="26">
        <f t="shared" si="7"/>
        <v>0</v>
      </c>
      <c r="S32" s="26">
        <f t="shared" si="7"/>
        <v>9.5973412116759346E-2</v>
      </c>
      <c r="T32" s="26">
        <f t="shared" si="7"/>
        <v>3.9725097021068828E-2</v>
      </c>
      <c r="U32" s="26">
        <f t="shared" si="7"/>
        <v>0.30011803233616852</v>
      </c>
      <c r="V32" s="26">
        <f t="shared" si="7"/>
        <v>8.9553522171566965E-2</v>
      </c>
      <c r="W32" s="26">
        <f t="shared" si="7"/>
        <v>0.16545366924509913</v>
      </c>
      <c r="X32" s="26">
        <f t="shared" si="7"/>
        <v>1.6945992643296728</v>
      </c>
      <c r="Y32" s="26">
        <f t="shared" si="7"/>
        <v>8.7702147446152803E-2</v>
      </c>
      <c r="Z32" s="26">
        <f t="shared" si="7"/>
        <v>13.573956374862378</v>
      </c>
      <c r="AA32" s="26">
        <f t="shared" si="7"/>
        <v>0.38810436740650045</v>
      </c>
      <c r="AB32" s="26">
        <f t="shared" si="7"/>
        <v>5.1821006036805688</v>
      </c>
      <c r="AC32" s="26">
        <f t="shared" si="7"/>
        <v>3.7765449377263671</v>
      </c>
      <c r="AD32" s="26">
        <f t="shared" si="7"/>
        <v>0.2015564437074637</v>
      </c>
      <c r="AE32" s="26">
        <f t="shared" si="7"/>
        <v>0.41286347622428371</v>
      </c>
    </row>
    <row r="33" spans="5:32" x14ac:dyDescent="0.3">
      <c r="E33" s="109" t="s">
        <v>252</v>
      </c>
      <c r="F33" s="23">
        <f>AVERAGE(F15,F20)</f>
        <v>1.03</v>
      </c>
      <c r="G33" s="23">
        <f>AVERAGE(G15,G20)</f>
        <v>2.17</v>
      </c>
      <c r="H33" s="23">
        <f>AVERAGE(H15,H20)</f>
        <v>5</v>
      </c>
      <c r="I33" s="23">
        <f>AVERAGE(I15,I20)</f>
        <v>18</v>
      </c>
      <c r="J33" s="23">
        <f>AVERAGE(J15,J20)</f>
        <v>57.674999999999997</v>
      </c>
      <c r="K33" s="23">
        <f t="shared" ref="K33:AE33" si="8">AVERAGE(K15,K20)</f>
        <v>0.48499999999999999</v>
      </c>
      <c r="L33" s="23">
        <f t="shared" si="8"/>
        <v>5.8999999999999997E-2</v>
      </c>
      <c r="M33" s="23">
        <f t="shared" si="8"/>
        <v>5.2050000000000001</v>
      </c>
      <c r="N33" s="23">
        <f t="shared" si="8"/>
        <v>5.835</v>
      </c>
      <c r="O33" s="23">
        <f t="shared" si="8"/>
        <v>0.1</v>
      </c>
      <c r="P33" s="23">
        <f t="shared" si="8"/>
        <v>2.02</v>
      </c>
      <c r="Q33" s="23">
        <f t="shared" si="8"/>
        <v>0.1</v>
      </c>
      <c r="R33" s="23">
        <f t="shared" si="8"/>
        <v>0.1</v>
      </c>
      <c r="S33" s="23">
        <f t="shared" si="8"/>
        <v>0.254</v>
      </c>
      <c r="T33" s="23">
        <f t="shared" si="8"/>
        <v>0.54249999999999998</v>
      </c>
      <c r="U33" s="23">
        <f t="shared" si="8"/>
        <v>1.6789999999999998</v>
      </c>
      <c r="V33" s="23">
        <f t="shared" si="8"/>
        <v>4.5999999999999999E-2</v>
      </c>
      <c r="W33" s="23">
        <f t="shared" si="8"/>
        <v>0.34250000000000003</v>
      </c>
      <c r="X33" s="23">
        <f t="shared" si="8"/>
        <v>1</v>
      </c>
      <c r="Y33" s="23">
        <f t="shared" si="8"/>
        <v>1.2200000000000002</v>
      </c>
      <c r="Z33" s="23">
        <f t="shared" si="8"/>
        <v>83.4</v>
      </c>
      <c r="AA33" s="23">
        <f t="shared" si="8"/>
        <v>12.15</v>
      </c>
      <c r="AB33" s="23">
        <f t="shared" si="8"/>
        <v>64.449999999999989</v>
      </c>
      <c r="AC33" s="23">
        <f t="shared" si="8"/>
        <v>13.100000000000001</v>
      </c>
      <c r="AD33" s="23">
        <f t="shared" si="8"/>
        <v>0.3</v>
      </c>
      <c r="AE33" s="23">
        <f t="shared" si="8"/>
        <v>2.6100000000000003</v>
      </c>
    </row>
    <row r="34" spans="5:32" x14ac:dyDescent="0.3">
      <c r="E34" s="110" t="s">
        <v>253</v>
      </c>
      <c r="F34" s="26">
        <f>STDEV(F15,F20)/SQRT(2)</f>
        <v>3.0000000000000023E-2</v>
      </c>
      <c r="G34" s="26">
        <f>STDEV(G15,G20)/SQRT(2)</f>
        <v>0.43000000000000083</v>
      </c>
      <c r="H34" s="26">
        <f>STDEV(H15,H20)/SQRT(2)</f>
        <v>0</v>
      </c>
      <c r="I34" s="26">
        <f>STDEV(I15,I20)/SQRT(2)</f>
        <v>2</v>
      </c>
      <c r="J34" s="26">
        <f>STDEV(J15,J20)/SQRT(2)</f>
        <v>4.2149999999999999</v>
      </c>
      <c r="K34" s="26">
        <f t="shared" ref="K34:AE34" si="9">STDEV(K15,K20)/SQRT(2)</f>
        <v>2.4999999999999994E-2</v>
      </c>
      <c r="L34" s="26">
        <f t="shared" si="9"/>
        <v>2.9999999999999992E-3</v>
      </c>
      <c r="M34" s="26">
        <f t="shared" si="9"/>
        <v>4.9999999999998934E-3</v>
      </c>
      <c r="N34" s="26">
        <f t="shared" si="9"/>
        <v>7.5000000000000178E-2</v>
      </c>
      <c r="O34" s="26">
        <f t="shared" si="9"/>
        <v>0</v>
      </c>
      <c r="P34" s="26">
        <f t="shared" si="9"/>
        <v>0.42000000000000015</v>
      </c>
      <c r="Q34" s="26">
        <f t="shared" si="9"/>
        <v>0</v>
      </c>
      <c r="R34" s="26">
        <f t="shared" si="9"/>
        <v>0</v>
      </c>
      <c r="S34" s="26">
        <f t="shared" si="9"/>
        <v>5.099999999999992E-2</v>
      </c>
      <c r="T34" s="26">
        <f t="shared" si="9"/>
        <v>6.3500000000000112E-2</v>
      </c>
      <c r="U34" s="26">
        <f t="shared" si="9"/>
        <v>0.11399999999999998</v>
      </c>
      <c r="V34" s="26">
        <f t="shared" si="9"/>
        <v>2.0000000000000018E-3</v>
      </c>
      <c r="W34" s="26">
        <f t="shared" si="9"/>
        <v>4.7499999999999869E-2</v>
      </c>
      <c r="X34" s="26">
        <f t="shared" si="9"/>
        <v>0</v>
      </c>
      <c r="Y34" s="26">
        <f t="shared" si="9"/>
        <v>0.12</v>
      </c>
      <c r="Z34" s="26">
        <f t="shared" si="9"/>
        <v>4.6999999999999957</v>
      </c>
      <c r="AA34" s="26">
        <f t="shared" si="9"/>
        <v>6.8499999999999988</v>
      </c>
      <c r="AB34" s="26">
        <f t="shared" si="9"/>
        <v>1.1499999999999984</v>
      </c>
      <c r="AC34" s="26">
        <f t="shared" si="9"/>
        <v>0.70000000000000018</v>
      </c>
      <c r="AD34" s="26">
        <f t="shared" si="9"/>
        <v>0</v>
      </c>
      <c r="AE34" s="26">
        <f t="shared" si="9"/>
        <v>0.21999999999999995</v>
      </c>
    </row>
    <row r="35" spans="5:32" x14ac:dyDescent="0.3"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</row>
    <row r="36" spans="5:32" x14ac:dyDescent="0.3"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</row>
    <row r="37" spans="5:32" x14ac:dyDescent="0.3"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</row>
    <row r="38" spans="5:32" x14ac:dyDescent="0.3">
      <c r="E38"/>
      <c r="F38"/>
      <c r="G38"/>
      <c r="H38"/>
      <c r="I38"/>
      <c r="J38"/>
      <c r="K38"/>
      <c r="L38"/>
      <c r="M38"/>
    </row>
    <row r="39" spans="5:32" x14ac:dyDescent="0.3">
      <c r="E39"/>
      <c r="F39"/>
      <c r="G39"/>
      <c r="H39"/>
      <c r="I39"/>
      <c r="J39"/>
      <c r="K39"/>
      <c r="L39"/>
      <c r="M39"/>
    </row>
    <row r="40" spans="5:32" x14ac:dyDescent="0.3">
      <c r="E40"/>
      <c r="F40"/>
      <c r="G40"/>
      <c r="H40"/>
      <c r="I40"/>
      <c r="J40"/>
      <c r="K40"/>
      <c r="L40"/>
      <c r="M40"/>
    </row>
    <row r="41" spans="5:32" x14ac:dyDescent="0.3">
      <c r="E41"/>
      <c r="F41"/>
      <c r="G41"/>
      <c r="H41"/>
      <c r="I41"/>
      <c r="J41"/>
      <c r="K41"/>
      <c r="L41"/>
      <c r="M41"/>
    </row>
    <row r="42" spans="5:32" x14ac:dyDescent="0.3">
      <c r="E42"/>
      <c r="F42"/>
      <c r="G42"/>
      <c r="H42"/>
      <c r="I42"/>
      <c r="J42"/>
      <c r="K42"/>
      <c r="L42"/>
      <c r="M42"/>
    </row>
    <row r="43" spans="5:32" x14ac:dyDescent="0.3">
      <c r="E43"/>
      <c r="F43"/>
      <c r="G43"/>
      <c r="H43"/>
      <c r="I43"/>
      <c r="J43"/>
      <c r="K43"/>
      <c r="L43"/>
      <c r="M43"/>
    </row>
    <row r="44" spans="5:32" x14ac:dyDescent="0.3">
      <c r="E44"/>
      <c r="F44"/>
      <c r="G44"/>
      <c r="H44"/>
      <c r="I44"/>
      <c r="J44"/>
      <c r="K44"/>
      <c r="L44"/>
      <c r="M44"/>
    </row>
    <row r="45" spans="5:32" x14ac:dyDescent="0.3">
      <c r="E45"/>
      <c r="F45"/>
      <c r="G45"/>
      <c r="H45"/>
      <c r="I45"/>
      <c r="J45"/>
      <c r="K45"/>
      <c r="L45"/>
      <c r="M45"/>
    </row>
    <row r="46" spans="5:32" x14ac:dyDescent="0.3">
      <c r="E46"/>
      <c r="F46"/>
      <c r="G46"/>
      <c r="H46"/>
      <c r="I46"/>
      <c r="J46"/>
      <c r="K46"/>
      <c r="L46"/>
      <c r="M46"/>
    </row>
    <row r="47" spans="5:32" x14ac:dyDescent="0.3">
      <c r="E47"/>
      <c r="F47"/>
      <c r="G47"/>
      <c r="H47"/>
      <c r="I47"/>
      <c r="J47"/>
      <c r="K47"/>
      <c r="L47"/>
      <c r="M47"/>
    </row>
    <row r="48" spans="5:32" x14ac:dyDescent="0.3">
      <c r="E48"/>
      <c r="F48"/>
      <c r="G48"/>
      <c r="H48"/>
      <c r="I48"/>
      <c r="J48"/>
      <c r="K48"/>
      <c r="L48"/>
      <c r="M48"/>
    </row>
    <row r="49" spans="5:13" x14ac:dyDescent="0.3">
      <c r="E49"/>
      <c r="F49"/>
      <c r="G49"/>
      <c r="H49"/>
      <c r="I49"/>
      <c r="J49"/>
      <c r="K49"/>
      <c r="L49"/>
      <c r="M49"/>
    </row>
    <row r="50" spans="5:13" x14ac:dyDescent="0.3">
      <c r="E50"/>
      <c r="F50"/>
      <c r="G50"/>
      <c r="H50"/>
      <c r="I50"/>
      <c r="J50"/>
      <c r="K50"/>
      <c r="L50"/>
      <c r="M50"/>
    </row>
    <row r="51" spans="5:13" x14ac:dyDescent="0.3">
      <c r="E51"/>
      <c r="F51"/>
      <c r="G51"/>
      <c r="H51"/>
      <c r="I51"/>
      <c r="J51"/>
      <c r="K51"/>
      <c r="L51"/>
      <c r="M51"/>
    </row>
    <row r="52" spans="5:13" x14ac:dyDescent="0.3">
      <c r="E52"/>
      <c r="F52"/>
      <c r="G52"/>
      <c r="H52"/>
      <c r="I52"/>
      <c r="J52"/>
      <c r="K52"/>
      <c r="L52"/>
      <c r="M52"/>
    </row>
    <row r="53" spans="5:13" x14ac:dyDescent="0.3">
      <c r="E53"/>
      <c r="F53"/>
      <c r="G53"/>
      <c r="H53"/>
      <c r="I53"/>
      <c r="J53"/>
      <c r="K53"/>
      <c r="L53"/>
      <c r="M53"/>
    </row>
    <row r="54" spans="5:13" x14ac:dyDescent="0.3">
      <c r="E54"/>
      <c r="F54"/>
      <c r="G54"/>
      <c r="H54"/>
      <c r="I54"/>
      <c r="J54"/>
      <c r="K54"/>
      <c r="L54"/>
      <c r="M54"/>
    </row>
    <row r="55" spans="5:13" x14ac:dyDescent="0.3">
      <c r="E55"/>
      <c r="F55"/>
      <c r="G55"/>
      <c r="H55"/>
      <c r="I55"/>
      <c r="J55"/>
      <c r="K55"/>
      <c r="L55"/>
      <c r="M55"/>
    </row>
    <row r="56" spans="5:13" x14ac:dyDescent="0.3">
      <c r="E56"/>
      <c r="F56"/>
      <c r="G56"/>
      <c r="H56"/>
      <c r="I56"/>
      <c r="J56"/>
      <c r="K56"/>
      <c r="L56"/>
      <c r="M56"/>
    </row>
    <row r="57" spans="5:13" x14ac:dyDescent="0.3">
      <c r="E57"/>
      <c r="F57"/>
      <c r="G57"/>
      <c r="H57"/>
      <c r="I57"/>
      <c r="J57"/>
      <c r="K57"/>
      <c r="L57"/>
      <c r="M57"/>
    </row>
    <row r="58" spans="5:13" x14ac:dyDescent="0.3">
      <c r="E58"/>
      <c r="F58"/>
      <c r="G58"/>
      <c r="H58"/>
      <c r="I58"/>
      <c r="J58"/>
      <c r="K58"/>
      <c r="L58"/>
      <c r="M58"/>
    </row>
    <row r="59" spans="5:13" x14ac:dyDescent="0.3">
      <c r="E59"/>
      <c r="F59"/>
      <c r="G59"/>
      <c r="H59"/>
      <c r="I59"/>
      <c r="J59"/>
      <c r="K59"/>
      <c r="L59"/>
      <c r="M59"/>
    </row>
    <row r="60" spans="5:13" x14ac:dyDescent="0.3">
      <c r="E60"/>
      <c r="F60"/>
      <c r="G60"/>
      <c r="H60"/>
      <c r="I60"/>
      <c r="J60"/>
      <c r="K60"/>
      <c r="L60"/>
      <c r="M60"/>
    </row>
    <row r="61" spans="5:13" x14ac:dyDescent="0.3">
      <c r="E61"/>
      <c r="F61"/>
      <c r="G61"/>
      <c r="H61"/>
      <c r="I61"/>
      <c r="J61"/>
      <c r="K61"/>
      <c r="L61"/>
      <c r="M61"/>
    </row>
    <row r="62" spans="5:13" x14ac:dyDescent="0.3">
      <c r="E62"/>
      <c r="F62"/>
      <c r="G62"/>
      <c r="H62"/>
      <c r="I62"/>
      <c r="J62"/>
      <c r="K62"/>
      <c r="L62"/>
      <c r="M62"/>
    </row>
    <row r="63" spans="5:13" x14ac:dyDescent="0.3">
      <c r="E63"/>
      <c r="F63"/>
      <c r="G63"/>
      <c r="H63"/>
      <c r="I63"/>
      <c r="J63"/>
      <c r="K63"/>
      <c r="L63"/>
      <c r="M63"/>
    </row>
    <row r="64" spans="5:13" x14ac:dyDescent="0.3">
      <c r="E64"/>
      <c r="F64"/>
      <c r="G64"/>
      <c r="H64"/>
      <c r="I64"/>
      <c r="J64"/>
      <c r="K64"/>
      <c r="L64"/>
      <c r="M64"/>
    </row>
    <row r="65" spans="5:13" x14ac:dyDescent="0.3">
      <c r="E65"/>
      <c r="F65"/>
      <c r="G65"/>
      <c r="H65"/>
      <c r="I65"/>
      <c r="J65"/>
      <c r="K65"/>
      <c r="L65"/>
      <c r="M65"/>
    </row>
    <row r="66" spans="5:13" x14ac:dyDescent="0.3">
      <c r="E66"/>
      <c r="F66"/>
      <c r="G66"/>
      <c r="H66"/>
      <c r="I66"/>
      <c r="J66"/>
      <c r="K66"/>
      <c r="L66"/>
      <c r="M66"/>
    </row>
    <row r="67" spans="5:13" x14ac:dyDescent="0.3">
      <c r="E67"/>
      <c r="F67"/>
      <c r="G67"/>
      <c r="H67"/>
      <c r="I67"/>
      <c r="J67"/>
      <c r="K67"/>
      <c r="L67"/>
      <c r="M67"/>
    </row>
    <row r="68" spans="5:13" x14ac:dyDescent="0.3">
      <c r="E68"/>
      <c r="F68"/>
      <c r="G68"/>
      <c r="H68"/>
      <c r="I68"/>
      <c r="J68"/>
      <c r="K68"/>
      <c r="L68"/>
      <c r="M68"/>
    </row>
    <row r="69" spans="5:13" x14ac:dyDescent="0.3">
      <c r="E69"/>
      <c r="F69"/>
      <c r="G69"/>
      <c r="H69"/>
      <c r="I69"/>
      <c r="J69"/>
      <c r="K69"/>
      <c r="L69"/>
      <c r="M69"/>
    </row>
    <row r="70" spans="5:13" x14ac:dyDescent="0.3">
      <c r="E70"/>
      <c r="F70"/>
      <c r="G70"/>
      <c r="H70"/>
      <c r="I70"/>
      <c r="J70"/>
      <c r="K70"/>
      <c r="L70"/>
      <c r="M70"/>
    </row>
    <row r="71" spans="5:13" x14ac:dyDescent="0.3">
      <c r="E71"/>
      <c r="F71"/>
      <c r="G71"/>
      <c r="H71"/>
      <c r="I71"/>
      <c r="J71"/>
      <c r="K71"/>
      <c r="L71"/>
      <c r="M71"/>
    </row>
    <row r="72" spans="5:13" x14ac:dyDescent="0.3">
      <c r="E72"/>
      <c r="F72"/>
      <c r="G72"/>
      <c r="H72"/>
      <c r="I72"/>
      <c r="J72"/>
      <c r="K72"/>
      <c r="L72"/>
      <c r="M72"/>
    </row>
    <row r="73" spans="5:13" x14ac:dyDescent="0.3">
      <c r="E73"/>
      <c r="F73"/>
      <c r="G73"/>
      <c r="H73"/>
      <c r="I73"/>
      <c r="J73"/>
      <c r="K73"/>
      <c r="L73"/>
      <c r="M73"/>
    </row>
    <row r="74" spans="5:13" x14ac:dyDescent="0.3">
      <c r="E74"/>
      <c r="F74"/>
      <c r="G74"/>
      <c r="H74"/>
      <c r="I74"/>
      <c r="J74"/>
      <c r="K74"/>
      <c r="L74"/>
      <c r="M74"/>
    </row>
    <row r="75" spans="5:13" x14ac:dyDescent="0.3">
      <c r="E75"/>
      <c r="F75"/>
      <c r="G75"/>
      <c r="H75"/>
      <c r="I75"/>
      <c r="J75"/>
      <c r="K75"/>
      <c r="L75"/>
      <c r="M75"/>
    </row>
    <row r="76" spans="5:13" x14ac:dyDescent="0.3">
      <c r="E76"/>
      <c r="F76"/>
      <c r="G76"/>
      <c r="H76"/>
      <c r="I76"/>
      <c r="J76"/>
      <c r="K76"/>
      <c r="L76"/>
      <c r="M76"/>
    </row>
    <row r="77" spans="5:13" x14ac:dyDescent="0.3">
      <c r="E77"/>
      <c r="F77"/>
      <c r="G77"/>
      <c r="H77"/>
      <c r="I77"/>
      <c r="J77"/>
      <c r="K77"/>
      <c r="L77"/>
      <c r="M77"/>
    </row>
    <row r="78" spans="5:13" x14ac:dyDescent="0.3">
      <c r="E78"/>
      <c r="F78"/>
      <c r="G78"/>
      <c r="H78"/>
      <c r="I78"/>
      <c r="J78"/>
      <c r="K78"/>
      <c r="L78"/>
      <c r="M78"/>
    </row>
    <row r="79" spans="5:13" x14ac:dyDescent="0.3">
      <c r="E79"/>
      <c r="F79"/>
      <c r="G79"/>
      <c r="H79"/>
      <c r="I79"/>
      <c r="J79"/>
      <c r="K79"/>
      <c r="L79"/>
      <c r="M79"/>
    </row>
    <row r="80" spans="5:13" x14ac:dyDescent="0.3">
      <c r="E80"/>
      <c r="F80"/>
      <c r="G80"/>
      <c r="H80"/>
      <c r="I80"/>
      <c r="J80"/>
      <c r="K80"/>
      <c r="L80"/>
      <c r="M80"/>
    </row>
    <row r="81" spans="5:13" x14ac:dyDescent="0.3">
      <c r="E81"/>
      <c r="F81"/>
      <c r="G81"/>
      <c r="H81"/>
      <c r="I81"/>
      <c r="J81"/>
      <c r="K81"/>
      <c r="L81"/>
      <c r="M81"/>
    </row>
    <row r="82" spans="5:13" x14ac:dyDescent="0.3">
      <c r="E82"/>
      <c r="F82"/>
      <c r="G82"/>
      <c r="H82"/>
      <c r="I82"/>
      <c r="J82"/>
      <c r="K82"/>
      <c r="L82"/>
      <c r="M82"/>
    </row>
    <row r="83" spans="5:13" x14ac:dyDescent="0.3">
      <c r="E83"/>
      <c r="F83"/>
      <c r="G83"/>
      <c r="H83"/>
      <c r="I83"/>
      <c r="J83"/>
      <c r="K83"/>
      <c r="L83"/>
      <c r="M83"/>
    </row>
    <row r="84" spans="5:13" x14ac:dyDescent="0.3">
      <c r="E84"/>
      <c r="F84"/>
      <c r="G84"/>
      <c r="H84"/>
      <c r="I84"/>
      <c r="J84"/>
      <c r="K84"/>
      <c r="L84"/>
      <c r="M84"/>
    </row>
    <row r="85" spans="5:13" x14ac:dyDescent="0.3">
      <c r="E85"/>
      <c r="F85"/>
      <c r="G85"/>
      <c r="H85"/>
      <c r="I85"/>
      <c r="J85"/>
      <c r="K85"/>
      <c r="L85"/>
      <c r="M85"/>
    </row>
    <row r="86" spans="5:13" x14ac:dyDescent="0.3">
      <c r="E86"/>
      <c r="F86"/>
      <c r="G86"/>
      <c r="H86"/>
      <c r="I86"/>
      <c r="J86"/>
      <c r="K86"/>
      <c r="L86"/>
      <c r="M86"/>
    </row>
    <row r="87" spans="5:13" x14ac:dyDescent="0.3">
      <c r="E87"/>
      <c r="F87"/>
      <c r="G87"/>
      <c r="H87"/>
      <c r="I87"/>
      <c r="J87"/>
      <c r="K87"/>
      <c r="L87"/>
      <c r="M87"/>
    </row>
    <row r="88" spans="5:13" x14ac:dyDescent="0.3">
      <c r="E88"/>
      <c r="F88"/>
      <c r="G88"/>
      <c r="H88"/>
      <c r="I88"/>
      <c r="J88"/>
      <c r="K88"/>
      <c r="L88"/>
      <c r="M88"/>
    </row>
    <row r="89" spans="5:13" x14ac:dyDescent="0.3">
      <c r="E89"/>
      <c r="F89"/>
      <c r="G89"/>
      <c r="H89"/>
      <c r="I89"/>
      <c r="J89"/>
      <c r="K89"/>
      <c r="L89"/>
      <c r="M89"/>
    </row>
    <row r="90" spans="5:13" x14ac:dyDescent="0.3">
      <c r="E90"/>
      <c r="F90"/>
      <c r="G90"/>
      <c r="H90"/>
      <c r="I90"/>
      <c r="J90"/>
      <c r="K90"/>
      <c r="L90"/>
      <c r="M90"/>
    </row>
    <row r="91" spans="5:13" x14ac:dyDescent="0.3">
      <c r="E91"/>
      <c r="F91"/>
      <c r="G91"/>
      <c r="H91"/>
      <c r="I91"/>
      <c r="J91"/>
      <c r="K91"/>
      <c r="L91"/>
      <c r="M91"/>
    </row>
    <row r="92" spans="5:13" x14ac:dyDescent="0.3">
      <c r="E92"/>
      <c r="F92"/>
      <c r="G92"/>
      <c r="H92"/>
      <c r="I92"/>
      <c r="J92"/>
      <c r="K92"/>
      <c r="L92"/>
      <c r="M92"/>
    </row>
    <row r="93" spans="5:13" x14ac:dyDescent="0.3">
      <c r="E93"/>
      <c r="F93"/>
      <c r="G93"/>
      <c r="H93"/>
      <c r="I93"/>
      <c r="J93"/>
      <c r="K93"/>
      <c r="L93"/>
      <c r="M93"/>
    </row>
    <row r="94" spans="5:13" x14ac:dyDescent="0.3">
      <c r="E94"/>
      <c r="F94"/>
      <c r="G94"/>
      <c r="H94"/>
      <c r="I94"/>
      <c r="J94"/>
      <c r="K94"/>
      <c r="L94"/>
      <c r="M94"/>
    </row>
    <row r="95" spans="5:13" x14ac:dyDescent="0.3">
      <c r="E95"/>
      <c r="F95"/>
      <c r="G95"/>
      <c r="H95"/>
      <c r="I95"/>
      <c r="J95"/>
      <c r="K95"/>
      <c r="L95"/>
      <c r="M95"/>
    </row>
    <row r="96" spans="5:13" x14ac:dyDescent="0.3">
      <c r="E96"/>
      <c r="F96"/>
      <c r="G96"/>
      <c r="H96"/>
      <c r="I96"/>
      <c r="J96"/>
      <c r="K96"/>
      <c r="L96"/>
      <c r="M96"/>
    </row>
    <row r="97" spans="5:13" x14ac:dyDescent="0.3">
      <c r="E97"/>
      <c r="F97"/>
      <c r="G97"/>
      <c r="H97"/>
      <c r="I97"/>
      <c r="J97"/>
      <c r="K97"/>
      <c r="L97"/>
      <c r="M97"/>
    </row>
    <row r="98" spans="5:13" x14ac:dyDescent="0.3">
      <c r="E98"/>
      <c r="F98"/>
      <c r="G98"/>
      <c r="H98"/>
      <c r="I98"/>
      <c r="J98"/>
      <c r="K98"/>
      <c r="L98"/>
      <c r="M98"/>
    </row>
    <row r="99" spans="5:13" x14ac:dyDescent="0.3">
      <c r="E99"/>
      <c r="F99"/>
      <c r="G99"/>
      <c r="H99"/>
      <c r="I99"/>
      <c r="J99"/>
      <c r="K99"/>
      <c r="L99"/>
      <c r="M99"/>
    </row>
    <row r="100" spans="5:13" x14ac:dyDescent="0.3">
      <c r="E100"/>
      <c r="F100"/>
      <c r="G100"/>
      <c r="H100"/>
      <c r="I100"/>
      <c r="J100"/>
      <c r="K100"/>
      <c r="L100"/>
      <c r="M100"/>
    </row>
    <row r="101" spans="5:13" x14ac:dyDescent="0.3">
      <c r="E101"/>
      <c r="F101"/>
      <c r="G101"/>
      <c r="H101"/>
      <c r="I101"/>
      <c r="J101"/>
      <c r="K101"/>
      <c r="L101"/>
      <c r="M101"/>
    </row>
    <row r="102" spans="5:13" x14ac:dyDescent="0.3">
      <c r="E102"/>
      <c r="F102"/>
      <c r="G102"/>
      <c r="H102"/>
      <c r="I102"/>
      <c r="J102"/>
      <c r="K102"/>
      <c r="L102"/>
      <c r="M102"/>
    </row>
    <row r="103" spans="5:13" x14ac:dyDescent="0.3">
      <c r="E103"/>
      <c r="F103"/>
      <c r="G103"/>
      <c r="H103"/>
      <c r="I103"/>
      <c r="J103"/>
      <c r="K103"/>
      <c r="L103"/>
      <c r="M103"/>
    </row>
    <row r="104" spans="5:13" x14ac:dyDescent="0.3">
      <c r="E104"/>
      <c r="F104"/>
      <c r="G104"/>
      <c r="H104"/>
      <c r="I104"/>
      <c r="J104"/>
      <c r="K104"/>
      <c r="L104"/>
      <c r="M104"/>
    </row>
    <row r="105" spans="5:13" x14ac:dyDescent="0.3">
      <c r="E105"/>
      <c r="F105"/>
      <c r="G105"/>
      <c r="H105"/>
      <c r="I105"/>
      <c r="J105"/>
      <c r="K105"/>
      <c r="L105"/>
      <c r="M105"/>
    </row>
    <row r="106" spans="5:13" x14ac:dyDescent="0.3">
      <c r="E106"/>
      <c r="F106"/>
      <c r="G106"/>
      <c r="H106"/>
      <c r="I106"/>
      <c r="J106"/>
      <c r="K106"/>
      <c r="L106"/>
      <c r="M106"/>
    </row>
    <row r="107" spans="5:13" x14ac:dyDescent="0.3">
      <c r="E107"/>
      <c r="F107"/>
      <c r="G107"/>
      <c r="H107"/>
      <c r="I107"/>
      <c r="J107"/>
      <c r="K107"/>
      <c r="L107"/>
      <c r="M107"/>
    </row>
    <row r="108" spans="5:13" x14ac:dyDescent="0.3">
      <c r="E108"/>
      <c r="F108"/>
      <c r="G108"/>
      <c r="H108"/>
      <c r="I108"/>
      <c r="J108"/>
      <c r="K108"/>
      <c r="L108"/>
      <c r="M108"/>
    </row>
    <row r="109" spans="5:13" x14ac:dyDescent="0.3">
      <c r="E109"/>
      <c r="F109"/>
      <c r="G109"/>
      <c r="H109"/>
      <c r="I109"/>
      <c r="J109"/>
      <c r="K109"/>
      <c r="L109"/>
      <c r="M109"/>
    </row>
    <row r="110" spans="5:13" x14ac:dyDescent="0.3">
      <c r="E110"/>
      <c r="F110"/>
      <c r="G110"/>
      <c r="H110"/>
      <c r="I110"/>
      <c r="J110"/>
      <c r="K110"/>
      <c r="L110"/>
      <c r="M110"/>
    </row>
    <row r="111" spans="5:13" x14ac:dyDescent="0.3">
      <c r="E111"/>
      <c r="F111"/>
      <c r="G111"/>
      <c r="H111"/>
      <c r="I111"/>
      <c r="J111"/>
      <c r="K111"/>
      <c r="L111"/>
      <c r="M111"/>
    </row>
    <row r="112" spans="5:13" x14ac:dyDescent="0.3">
      <c r="E112"/>
      <c r="F112"/>
      <c r="G112"/>
      <c r="H112"/>
      <c r="I112"/>
      <c r="J112"/>
      <c r="K112"/>
      <c r="L112"/>
      <c r="M112"/>
    </row>
    <row r="113" spans="5:13" x14ac:dyDescent="0.3">
      <c r="E113"/>
      <c r="F113"/>
      <c r="G113"/>
      <c r="H113"/>
      <c r="I113"/>
      <c r="J113"/>
      <c r="K113"/>
      <c r="L113"/>
      <c r="M113"/>
    </row>
    <row r="114" spans="5:13" x14ac:dyDescent="0.3">
      <c r="E114"/>
      <c r="F114"/>
      <c r="G114"/>
      <c r="H114"/>
      <c r="I114"/>
      <c r="J114"/>
      <c r="K114"/>
      <c r="L114"/>
      <c r="M114"/>
    </row>
    <row r="115" spans="5:13" x14ac:dyDescent="0.3">
      <c r="E115"/>
      <c r="F115"/>
      <c r="G115"/>
      <c r="H115"/>
      <c r="I115"/>
      <c r="J115"/>
      <c r="K115"/>
      <c r="L115"/>
      <c r="M115"/>
    </row>
    <row r="116" spans="5:13" x14ac:dyDescent="0.3">
      <c r="E116"/>
      <c r="F116"/>
      <c r="G116"/>
      <c r="H116"/>
      <c r="I116"/>
      <c r="J116"/>
      <c r="K116"/>
      <c r="L116"/>
      <c r="M116"/>
    </row>
    <row r="117" spans="5:13" x14ac:dyDescent="0.3">
      <c r="E117"/>
      <c r="F117"/>
      <c r="G117"/>
      <c r="H117"/>
      <c r="I117"/>
      <c r="J117"/>
      <c r="K117"/>
      <c r="L117"/>
      <c r="M117"/>
    </row>
    <row r="118" spans="5:13" x14ac:dyDescent="0.3">
      <c r="E118"/>
      <c r="F118"/>
      <c r="G118"/>
      <c r="H118"/>
      <c r="I118"/>
      <c r="J118"/>
      <c r="K118"/>
      <c r="L118"/>
      <c r="M118"/>
    </row>
    <row r="119" spans="5:13" x14ac:dyDescent="0.3">
      <c r="E119"/>
      <c r="F119"/>
      <c r="G119"/>
      <c r="H119"/>
      <c r="I119"/>
      <c r="J119"/>
      <c r="K119"/>
      <c r="L119"/>
      <c r="M119"/>
    </row>
    <row r="120" spans="5:13" x14ac:dyDescent="0.3">
      <c r="E120"/>
      <c r="F120"/>
      <c r="G120"/>
      <c r="H120"/>
      <c r="I120"/>
      <c r="J120"/>
      <c r="K120"/>
      <c r="L120"/>
      <c r="M120"/>
    </row>
    <row r="121" spans="5:13" x14ac:dyDescent="0.3">
      <c r="E121"/>
      <c r="F121"/>
      <c r="G121"/>
      <c r="H121"/>
      <c r="I121"/>
      <c r="J121"/>
      <c r="K121"/>
      <c r="L121"/>
      <c r="M121"/>
    </row>
    <row r="122" spans="5:13" x14ac:dyDescent="0.3">
      <c r="E122"/>
      <c r="F122"/>
      <c r="G122"/>
      <c r="H122"/>
      <c r="I122"/>
      <c r="J122"/>
      <c r="K122"/>
      <c r="L122"/>
      <c r="M122"/>
    </row>
    <row r="123" spans="5:13" x14ac:dyDescent="0.3">
      <c r="E123"/>
      <c r="F123"/>
      <c r="G123"/>
      <c r="H123"/>
      <c r="I123"/>
      <c r="J123"/>
      <c r="K123"/>
      <c r="L123"/>
      <c r="M123"/>
    </row>
    <row r="124" spans="5:13" x14ac:dyDescent="0.3">
      <c r="E124"/>
      <c r="F124"/>
      <c r="G124"/>
      <c r="H124"/>
      <c r="I124"/>
      <c r="J124"/>
      <c r="K124"/>
      <c r="L124"/>
      <c r="M124"/>
    </row>
    <row r="125" spans="5:13" x14ac:dyDescent="0.3">
      <c r="E125"/>
      <c r="F125"/>
      <c r="G125"/>
      <c r="H125"/>
      <c r="I125"/>
      <c r="J125"/>
      <c r="K125"/>
      <c r="L125"/>
      <c r="M125"/>
    </row>
    <row r="126" spans="5:13" x14ac:dyDescent="0.3">
      <c r="E126"/>
      <c r="F126"/>
      <c r="G126"/>
      <c r="H126"/>
      <c r="I126"/>
      <c r="J126"/>
      <c r="K126"/>
      <c r="L126"/>
      <c r="M126"/>
    </row>
    <row r="127" spans="5:13" x14ac:dyDescent="0.3">
      <c r="E127"/>
      <c r="F127"/>
      <c r="G127"/>
      <c r="H127"/>
      <c r="I127"/>
      <c r="J127"/>
      <c r="K127"/>
      <c r="L127"/>
      <c r="M127"/>
    </row>
    <row r="128" spans="5:13" x14ac:dyDescent="0.3">
      <c r="E128"/>
      <c r="F128"/>
      <c r="G128"/>
      <c r="H128"/>
      <c r="I128"/>
      <c r="J128"/>
      <c r="K128"/>
      <c r="L128"/>
      <c r="M128"/>
    </row>
    <row r="129" spans="5:13" x14ac:dyDescent="0.3">
      <c r="E129"/>
      <c r="F129"/>
      <c r="G129"/>
      <c r="H129"/>
      <c r="I129"/>
      <c r="J129"/>
      <c r="K129"/>
      <c r="L129"/>
      <c r="M129"/>
    </row>
    <row r="130" spans="5:13" x14ac:dyDescent="0.3">
      <c r="E130"/>
      <c r="F130"/>
      <c r="G130"/>
      <c r="H130"/>
      <c r="I130"/>
      <c r="J130"/>
      <c r="K130"/>
      <c r="L130"/>
      <c r="M130"/>
    </row>
    <row r="131" spans="5:13" x14ac:dyDescent="0.3">
      <c r="E131"/>
      <c r="F131"/>
      <c r="G131"/>
      <c r="H131"/>
      <c r="I131"/>
      <c r="J131"/>
      <c r="K131"/>
      <c r="L131"/>
      <c r="M131"/>
    </row>
    <row r="132" spans="5:13" x14ac:dyDescent="0.3">
      <c r="E132"/>
      <c r="F132"/>
      <c r="G132"/>
      <c r="H132"/>
      <c r="I132"/>
      <c r="J132"/>
      <c r="K132"/>
      <c r="L132"/>
      <c r="M132"/>
    </row>
    <row r="133" spans="5:13" x14ac:dyDescent="0.3">
      <c r="E133"/>
      <c r="F133"/>
      <c r="G133"/>
      <c r="H133"/>
      <c r="I133"/>
      <c r="J133"/>
      <c r="K133"/>
      <c r="L133"/>
      <c r="M133"/>
    </row>
    <row r="134" spans="5:13" x14ac:dyDescent="0.3">
      <c r="E134"/>
      <c r="F134"/>
      <c r="G134"/>
      <c r="H134"/>
      <c r="I134"/>
      <c r="J134"/>
      <c r="K134"/>
      <c r="L134"/>
      <c r="M134"/>
    </row>
    <row r="135" spans="5:13" x14ac:dyDescent="0.3">
      <c r="E135"/>
      <c r="F135"/>
      <c r="G135"/>
      <c r="H135"/>
      <c r="I135"/>
      <c r="J135"/>
      <c r="K135"/>
      <c r="L135"/>
      <c r="M135"/>
    </row>
    <row r="136" spans="5:13" x14ac:dyDescent="0.3">
      <c r="E136"/>
      <c r="F136"/>
      <c r="G136"/>
      <c r="H136"/>
      <c r="I136"/>
      <c r="J136"/>
      <c r="K136"/>
      <c r="L136"/>
      <c r="M136"/>
    </row>
    <row r="137" spans="5:13" x14ac:dyDescent="0.3">
      <c r="E137"/>
      <c r="F137"/>
      <c r="G137"/>
      <c r="H137"/>
      <c r="I137"/>
      <c r="J137"/>
      <c r="K137"/>
      <c r="L137"/>
      <c r="M137"/>
    </row>
    <row r="138" spans="5:13" x14ac:dyDescent="0.3">
      <c r="E138"/>
      <c r="F138"/>
      <c r="G138"/>
      <c r="H138"/>
      <c r="I138"/>
      <c r="J138"/>
      <c r="K138"/>
      <c r="L138"/>
      <c r="M138"/>
    </row>
    <row r="139" spans="5:13" x14ac:dyDescent="0.3">
      <c r="E139"/>
      <c r="F139"/>
      <c r="G139"/>
      <c r="H139"/>
      <c r="I139"/>
      <c r="J139"/>
      <c r="K139"/>
      <c r="L139"/>
      <c r="M139"/>
    </row>
    <row r="140" spans="5:13" x14ac:dyDescent="0.3">
      <c r="E140"/>
      <c r="F140"/>
      <c r="G140"/>
      <c r="H140"/>
      <c r="I140"/>
      <c r="J140"/>
      <c r="K140"/>
      <c r="L140"/>
      <c r="M140"/>
    </row>
    <row r="141" spans="5:13" x14ac:dyDescent="0.3">
      <c r="E141"/>
      <c r="F141"/>
      <c r="G141"/>
      <c r="H141"/>
      <c r="I141"/>
      <c r="J141"/>
      <c r="K141"/>
      <c r="L141"/>
      <c r="M141"/>
    </row>
    <row r="142" spans="5:13" x14ac:dyDescent="0.3">
      <c r="E142"/>
      <c r="F142"/>
      <c r="G142"/>
      <c r="H142"/>
      <c r="I142"/>
      <c r="J142"/>
      <c r="K142"/>
      <c r="L142"/>
      <c r="M142"/>
    </row>
    <row r="143" spans="5:13" x14ac:dyDescent="0.3">
      <c r="E143"/>
      <c r="F143"/>
      <c r="G143"/>
      <c r="H143"/>
      <c r="I143"/>
      <c r="J143"/>
      <c r="K143"/>
      <c r="L143"/>
      <c r="M143"/>
    </row>
    <row r="144" spans="5:13" x14ac:dyDescent="0.3">
      <c r="E144"/>
      <c r="F144"/>
      <c r="G144"/>
      <c r="H144"/>
      <c r="I144"/>
      <c r="J144"/>
      <c r="K144"/>
      <c r="L144"/>
      <c r="M144"/>
    </row>
    <row r="145" spans="5:13" x14ac:dyDescent="0.3">
      <c r="E145"/>
      <c r="F145"/>
      <c r="G145"/>
      <c r="H145"/>
      <c r="I145"/>
      <c r="J145"/>
      <c r="K145"/>
      <c r="L145"/>
      <c r="M145"/>
    </row>
    <row r="146" spans="5:13" x14ac:dyDescent="0.3">
      <c r="E146"/>
      <c r="F146"/>
      <c r="G146"/>
      <c r="H146"/>
      <c r="I146"/>
      <c r="J146"/>
      <c r="K146"/>
      <c r="L146"/>
      <c r="M146"/>
    </row>
    <row r="147" spans="5:13" x14ac:dyDescent="0.3">
      <c r="E147"/>
      <c r="F147"/>
      <c r="G147"/>
      <c r="H147"/>
      <c r="I147"/>
      <c r="J147"/>
      <c r="K147"/>
      <c r="L147"/>
      <c r="M147"/>
    </row>
    <row r="148" spans="5:13" x14ac:dyDescent="0.3">
      <c r="E148"/>
      <c r="F148"/>
      <c r="G148"/>
      <c r="H148"/>
      <c r="I148"/>
      <c r="J148"/>
      <c r="K148"/>
      <c r="L148"/>
      <c r="M148"/>
    </row>
    <row r="149" spans="5:13" x14ac:dyDescent="0.3">
      <c r="E149"/>
      <c r="F149"/>
      <c r="G149"/>
      <c r="H149"/>
      <c r="I149"/>
      <c r="J149"/>
      <c r="K149"/>
      <c r="L149"/>
      <c r="M149"/>
    </row>
    <row r="150" spans="5:13" x14ac:dyDescent="0.3">
      <c r="E150"/>
      <c r="F150"/>
      <c r="G150"/>
      <c r="H150"/>
      <c r="I150"/>
      <c r="J150"/>
      <c r="K150"/>
      <c r="L150"/>
      <c r="M150"/>
    </row>
    <row r="151" spans="5:13" x14ac:dyDescent="0.3">
      <c r="E151"/>
      <c r="F151"/>
      <c r="G151"/>
      <c r="H151"/>
      <c r="I151"/>
      <c r="J151"/>
      <c r="K151"/>
      <c r="L151"/>
      <c r="M151"/>
    </row>
    <row r="152" spans="5:13" x14ac:dyDescent="0.3">
      <c r="E152"/>
      <c r="F152"/>
      <c r="G152"/>
      <c r="H152"/>
      <c r="I152"/>
      <c r="J152"/>
      <c r="K152"/>
      <c r="L152"/>
      <c r="M152"/>
    </row>
    <row r="153" spans="5:13" x14ac:dyDescent="0.3">
      <c r="E153"/>
      <c r="F153"/>
      <c r="G153"/>
      <c r="H153"/>
      <c r="I153"/>
      <c r="J153"/>
      <c r="K153"/>
      <c r="L153"/>
      <c r="M153"/>
    </row>
    <row r="154" spans="5:13" x14ac:dyDescent="0.3">
      <c r="E154"/>
      <c r="F154"/>
      <c r="G154"/>
      <c r="H154"/>
      <c r="I154"/>
      <c r="J154"/>
      <c r="K154"/>
      <c r="L154"/>
      <c r="M154"/>
    </row>
    <row r="155" spans="5:13" x14ac:dyDescent="0.3">
      <c r="E155"/>
      <c r="F155"/>
      <c r="G155"/>
      <c r="H155"/>
      <c r="I155"/>
      <c r="J155"/>
      <c r="K155"/>
      <c r="L155"/>
      <c r="M155"/>
    </row>
    <row r="156" spans="5:13" x14ac:dyDescent="0.3">
      <c r="E156"/>
      <c r="F156"/>
      <c r="G156"/>
      <c r="H156"/>
      <c r="I156"/>
      <c r="J156"/>
      <c r="K156"/>
      <c r="L156"/>
      <c r="M156"/>
    </row>
    <row r="157" spans="5:13" x14ac:dyDescent="0.3">
      <c r="E157"/>
      <c r="F157"/>
      <c r="G157"/>
      <c r="H157"/>
      <c r="I157"/>
      <c r="J157"/>
      <c r="K157"/>
      <c r="L157"/>
      <c r="M157"/>
    </row>
    <row r="158" spans="5:13" x14ac:dyDescent="0.3">
      <c r="E158"/>
      <c r="F158"/>
      <c r="G158"/>
      <c r="H158"/>
      <c r="I158"/>
      <c r="J158"/>
      <c r="K158"/>
      <c r="L158"/>
      <c r="M158"/>
    </row>
    <row r="159" spans="5:13" x14ac:dyDescent="0.3">
      <c r="E159"/>
      <c r="F159"/>
      <c r="G159"/>
      <c r="H159"/>
      <c r="I159"/>
      <c r="J159"/>
      <c r="K159"/>
      <c r="L159"/>
      <c r="M159"/>
    </row>
    <row r="160" spans="5:13" x14ac:dyDescent="0.3">
      <c r="E160"/>
      <c r="F160"/>
      <c r="G160"/>
      <c r="H160"/>
      <c r="I160"/>
      <c r="J160"/>
      <c r="K160"/>
      <c r="L160"/>
      <c r="M160"/>
    </row>
    <row r="161" spans="5:13" x14ac:dyDescent="0.3">
      <c r="E161"/>
      <c r="F161"/>
      <c r="G161"/>
      <c r="H161"/>
      <c r="I161"/>
      <c r="J161"/>
      <c r="K161"/>
      <c r="L161"/>
      <c r="M161"/>
    </row>
    <row r="162" spans="5:13" x14ac:dyDescent="0.3">
      <c r="E162"/>
      <c r="F162"/>
      <c r="G162"/>
      <c r="H162"/>
      <c r="I162"/>
      <c r="J162"/>
      <c r="K162"/>
      <c r="L162"/>
      <c r="M162"/>
    </row>
    <row r="163" spans="5:13" x14ac:dyDescent="0.3">
      <c r="E163"/>
      <c r="F163"/>
      <c r="G163"/>
      <c r="H163"/>
      <c r="I163"/>
      <c r="J163"/>
      <c r="K163"/>
      <c r="L163"/>
      <c r="M163"/>
    </row>
    <row r="164" spans="5:13" x14ac:dyDescent="0.3">
      <c r="E164"/>
      <c r="F164"/>
      <c r="G164"/>
      <c r="H164"/>
      <c r="I164"/>
      <c r="J164"/>
      <c r="K164"/>
      <c r="L164"/>
      <c r="M164"/>
    </row>
    <row r="165" spans="5:13" x14ac:dyDescent="0.3">
      <c r="E165"/>
      <c r="F165"/>
      <c r="G165"/>
      <c r="H165"/>
      <c r="I165"/>
      <c r="J165"/>
      <c r="K165"/>
      <c r="L165"/>
      <c r="M165"/>
    </row>
    <row r="166" spans="5:13" x14ac:dyDescent="0.3">
      <c r="E166"/>
      <c r="F166"/>
      <c r="G166"/>
      <c r="H166"/>
      <c r="I166"/>
      <c r="J166"/>
      <c r="K166"/>
      <c r="L166"/>
      <c r="M166"/>
    </row>
    <row r="167" spans="5:13" x14ac:dyDescent="0.3">
      <c r="E167"/>
      <c r="F167"/>
      <c r="G167"/>
      <c r="H167"/>
      <c r="I167"/>
      <c r="J167"/>
      <c r="K167"/>
      <c r="L167"/>
      <c r="M167"/>
    </row>
    <row r="168" spans="5:13" x14ac:dyDescent="0.3">
      <c r="E168"/>
      <c r="F168"/>
      <c r="G168"/>
      <c r="H168"/>
      <c r="I168"/>
      <c r="J168"/>
      <c r="K168"/>
      <c r="L168"/>
      <c r="M168"/>
    </row>
    <row r="169" spans="5:13" x14ac:dyDescent="0.3">
      <c r="E169"/>
      <c r="F169"/>
      <c r="G169"/>
      <c r="H169"/>
      <c r="I169"/>
      <c r="J169"/>
      <c r="K169"/>
      <c r="L169"/>
      <c r="M169"/>
    </row>
    <row r="170" spans="5:13" x14ac:dyDescent="0.3">
      <c r="E170"/>
      <c r="F170"/>
      <c r="G170"/>
      <c r="H170"/>
      <c r="I170"/>
      <c r="J170"/>
      <c r="K170"/>
      <c r="L170"/>
      <c r="M170"/>
    </row>
    <row r="171" spans="5:13" x14ac:dyDescent="0.3">
      <c r="E171"/>
      <c r="F171"/>
      <c r="G171"/>
      <c r="H171"/>
      <c r="I171"/>
      <c r="J171"/>
      <c r="K171"/>
      <c r="L171"/>
      <c r="M171"/>
    </row>
    <row r="172" spans="5:13" x14ac:dyDescent="0.3">
      <c r="E172"/>
      <c r="F172"/>
      <c r="G172"/>
      <c r="H172"/>
      <c r="I172"/>
      <c r="J172"/>
      <c r="K172"/>
      <c r="L172"/>
      <c r="M172"/>
    </row>
    <row r="173" spans="5:13" x14ac:dyDescent="0.3">
      <c r="E173"/>
      <c r="F173"/>
      <c r="G173"/>
      <c r="H173"/>
      <c r="I173"/>
      <c r="J173"/>
      <c r="K173"/>
      <c r="L173"/>
      <c r="M173"/>
    </row>
    <row r="174" spans="5:13" x14ac:dyDescent="0.3">
      <c r="E174"/>
      <c r="F174"/>
      <c r="G174"/>
      <c r="H174"/>
      <c r="I174"/>
      <c r="J174"/>
      <c r="K174"/>
      <c r="L174"/>
      <c r="M174"/>
    </row>
    <row r="175" spans="5:13" x14ac:dyDescent="0.3">
      <c r="E175"/>
      <c r="F175"/>
      <c r="G175"/>
      <c r="H175"/>
      <c r="I175"/>
      <c r="J175"/>
      <c r="K175"/>
      <c r="L175"/>
      <c r="M175"/>
    </row>
    <row r="176" spans="5:13" x14ac:dyDescent="0.3">
      <c r="E176"/>
      <c r="F176"/>
      <c r="G176"/>
      <c r="H176"/>
      <c r="I176"/>
      <c r="J176"/>
      <c r="K176"/>
      <c r="L176"/>
      <c r="M176"/>
    </row>
    <row r="177" spans="5:13" x14ac:dyDescent="0.3">
      <c r="E177"/>
      <c r="F177"/>
      <c r="G177"/>
      <c r="H177"/>
      <c r="I177"/>
      <c r="J177"/>
      <c r="K177"/>
      <c r="L177"/>
      <c r="M177"/>
    </row>
    <row r="178" spans="5:13" x14ac:dyDescent="0.3">
      <c r="E178"/>
      <c r="F178"/>
      <c r="G178"/>
      <c r="H178"/>
      <c r="I178"/>
      <c r="J178"/>
      <c r="K178"/>
      <c r="L178"/>
      <c r="M178"/>
    </row>
    <row r="179" spans="5:13" x14ac:dyDescent="0.3">
      <c r="E179"/>
      <c r="F179"/>
      <c r="G179"/>
      <c r="H179"/>
      <c r="I179"/>
      <c r="J179"/>
      <c r="K179"/>
      <c r="L179"/>
      <c r="M179"/>
    </row>
    <row r="180" spans="5:13" x14ac:dyDescent="0.3">
      <c r="E180"/>
      <c r="F180"/>
      <c r="G180"/>
      <c r="H180"/>
      <c r="I180"/>
      <c r="J180"/>
      <c r="K180"/>
      <c r="L180"/>
      <c r="M180"/>
    </row>
    <row r="181" spans="5:13" x14ac:dyDescent="0.3">
      <c r="E181"/>
      <c r="F181"/>
      <c r="G181"/>
      <c r="H181"/>
      <c r="I181"/>
      <c r="J181"/>
      <c r="K181"/>
      <c r="L181"/>
      <c r="M181"/>
    </row>
    <row r="182" spans="5:13" x14ac:dyDescent="0.3">
      <c r="E182"/>
      <c r="F182"/>
      <c r="G182"/>
      <c r="H182"/>
      <c r="I182"/>
      <c r="J182"/>
      <c r="K182"/>
      <c r="L182"/>
      <c r="M182"/>
    </row>
    <row r="183" spans="5:13" x14ac:dyDescent="0.3">
      <c r="E183"/>
      <c r="F183"/>
      <c r="G183"/>
      <c r="H183"/>
      <c r="I183"/>
      <c r="J183"/>
      <c r="K183"/>
      <c r="L183"/>
      <c r="M183"/>
    </row>
    <row r="184" spans="5:13" x14ac:dyDescent="0.3">
      <c r="E184"/>
      <c r="F184"/>
      <c r="G184"/>
      <c r="H184"/>
      <c r="I184"/>
      <c r="J184"/>
      <c r="K184"/>
      <c r="L184"/>
      <c r="M184"/>
    </row>
    <row r="185" spans="5:13" x14ac:dyDescent="0.3">
      <c r="E185"/>
      <c r="F185"/>
      <c r="G185"/>
      <c r="H185"/>
      <c r="I185"/>
      <c r="J185"/>
      <c r="K185"/>
      <c r="L185"/>
      <c r="M185"/>
    </row>
    <row r="186" spans="5:13" x14ac:dyDescent="0.3">
      <c r="E186"/>
      <c r="F186"/>
      <c r="G186"/>
      <c r="H186"/>
      <c r="I186"/>
      <c r="J186"/>
      <c r="K186"/>
      <c r="L186"/>
      <c r="M186"/>
    </row>
    <row r="187" spans="5:13" x14ac:dyDescent="0.3">
      <c r="E187"/>
      <c r="F187"/>
      <c r="G187"/>
      <c r="H187"/>
      <c r="I187"/>
      <c r="J187"/>
      <c r="K187"/>
      <c r="L187"/>
      <c r="M187"/>
    </row>
    <row r="188" spans="5:13" x14ac:dyDescent="0.3">
      <c r="E188"/>
      <c r="F188"/>
      <c r="G188"/>
      <c r="H188"/>
      <c r="I188"/>
      <c r="J188"/>
      <c r="K188"/>
      <c r="L188"/>
      <c r="M188"/>
    </row>
    <row r="189" spans="5:13" x14ac:dyDescent="0.3">
      <c r="E189"/>
      <c r="F189"/>
      <c r="G189"/>
      <c r="H189"/>
      <c r="I189"/>
      <c r="J189"/>
      <c r="K189"/>
      <c r="L189"/>
      <c r="M189"/>
    </row>
    <row r="190" spans="5:13" x14ac:dyDescent="0.3">
      <c r="E190"/>
      <c r="F190"/>
      <c r="G190"/>
      <c r="H190"/>
      <c r="I190"/>
      <c r="J190"/>
      <c r="K190"/>
      <c r="L190"/>
      <c r="M190"/>
    </row>
    <row r="191" spans="5:13" x14ac:dyDescent="0.3">
      <c r="E191"/>
      <c r="F191"/>
      <c r="G191"/>
      <c r="H191"/>
      <c r="I191"/>
      <c r="J191"/>
      <c r="K191"/>
      <c r="L191"/>
      <c r="M191"/>
    </row>
    <row r="192" spans="5:13" x14ac:dyDescent="0.3">
      <c r="E192"/>
      <c r="F192"/>
      <c r="G192"/>
      <c r="H192"/>
      <c r="I192"/>
      <c r="J192"/>
      <c r="K192"/>
      <c r="L192"/>
      <c r="M192"/>
    </row>
    <row r="193" spans="5:13" x14ac:dyDescent="0.3">
      <c r="E193"/>
      <c r="F193"/>
      <c r="G193"/>
      <c r="H193"/>
      <c r="I193"/>
      <c r="J193"/>
      <c r="K193"/>
      <c r="L193"/>
      <c r="M193"/>
    </row>
    <row r="194" spans="5:13" x14ac:dyDescent="0.3">
      <c r="E194"/>
      <c r="F194"/>
      <c r="G194"/>
      <c r="H194"/>
      <c r="I194"/>
      <c r="J194"/>
      <c r="K194"/>
      <c r="L194"/>
      <c r="M194"/>
    </row>
    <row r="195" spans="5:13" x14ac:dyDescent="0.3">
      <c r="E195"/>
      <c r="F195"/>
      <c r="G195"/>
      <c r="H195"/>
      <c r="I195"/>
      <c r="J195"/>
      <c r="K195"/>
      <c r="L195"/>
      <c r="M195"/>
    </row>
    <row r="196" spans="5:13" x14ac:dyDescent="0.3">
      <c r="E196"/>
      <c r="F196"/>
      <c r="G196"/>
      <c r="H196"/>
      <c r="I196"/>
      <c r="J196"/>
      <c r="K196"/>
      <c r="L196"/>
      <c r="M196"/>
    </row>
    <row r="197" spans="5:13" x14ac:dyDescent="0.3">
      <c r="E197"/>
      <c r="F197"/>
      <c r="G197"/>
      <c r="H197"/>
      <c r="I197"/>
      <c r="J197"/>
      <c r="K197"/>
      <c r="L197"/>
      <c r="M197"/>
    </row>
    <row r="198" spans="5:13" x14ac:dyDescent="0.3">
      <c r="E198"/>
      <c r="F198"/>
      <c r="G198"/>
      <c r="H198"/>
      <c r="I198"/>
      <c r="J198"/>
      <c r="K198"/>
      <c r="L198"/>
      <c r="M198"/>
    </row>
    <row r="199" spans="5:13" x14ac:dyDescent="0.3">
      <c r="E199"/>
      <c r="F199"/>
      <c r="G199"/>
      <c r="H199"/>
      <c r="I199"/>
      <c r="J199"/>
      <c r="K199"/>
      <c r="L199"/>
      <c r="M199"/>
    </row>
    <row r="200" spans="5:13" x14ac:dyDescent="0.3">
      <c r="E200"/>
      <c r="F200"/>
      <c r="G200"/>
      <c r="H200"/>
      <c r="I200"/>
      <c r="J200"/>
      <c r="K200"/>
      <c r="L200"/>
      <c r="M200"/>
    </row>
    <row r="201" spans="5:13" x14ac:dyDescent="0.3">
      <c r="E201"/>
      <c r="F201"/>
      <c r="G201"/>
      <c r="H201"/>
      <c r="I201"/>
      <c r="J201"/>
      <c r="K201"/>
      <c r="L201"/>
      <c r="M201"/>
    </row>
    <row r="202" spans="5:13" x14ac:dyDescent="0.3">
      <c r="E202"/>
      <c r="F202"/>
      <c r="G202"/>
      <c r="H202"/>
      <c r="I202"/>
      <c r="J202"/>
      <c r="K202"/>
      <c r="L202"/>
      <c r="M202"/>
    </row>
    <row r="203" spans="5:13" x14ac:dyDescent="0.3">
      <c r="E203"/>
      <c r="F203"/>
      <c r="G203"/>
      <c r="H203"/>
      <c r="I203"/>
      <c r="J203"/>
      <c r="K203"/>
      <c r="L203"/>
      <c r="M203"/>
    </row>
    <row r="204" spans="5:13" x14ac:dyDescent="0.3">
      <c r="E204"/>
      <c r="F204"/>
      <c r="G204"/>
      <c r="H204"/>
      <c r="I204"/>
      <c r="J204"/>
      <c r="K204"/>
      <c r="L204"/>
      <c r="M204"/>
    </row>
    <row r="205" spans="5:13" x14ac:dyDescent="0.3">
      <c r="E205"/>
      <c r="F205"/>
      <c r="G205"/>
      <c r="H205"/>
      <c r="I205"/>
      <c r="J205"/>
      <c r="K205"/>
      <c r="L205"/>
      <c r="M205"/>
    </row>
    <row r="206" spans="5:13" x14ac:dyDescent="0.3">
      <c r="E206"/>
      <c r="F206"/>
      <c r="G206"/>
      <c r="H206"/>
      <c r="I206"/>
      <c r="J206"/>
      <c r="K206"/>
      <c r="L206"/>
      <c r="M206"/>
    </row>
    <row r="207" spans="5:13" x14ac:dyDescent="0.3">
      <c r="E207"/>
      <c r="F207"/>
      <c r="G207"/>
      <c r="H207"/>
      <c r="I207"/>
      <c r="J207"/>
      <c r="K207"/>
      <c r="L207"/>
      <c r="M207"/>
    </row>
    <row r="208" spans="5:13" x14ac:dyDescent="0.3">
      <c r="E208"/>
      <c r="F208"/>
      <c r="G208"/>
      <c r="H208"/>
      <c r="I208"/>
      <c r="J208"/>
      <c r="K208"/>
      <c r="L208"/>
      <c r="M208"/>
    </row>
    <row r="209" spans="5:13" x14ac:dyDescent="0.3">
      <c r="E209"/>
      <c r="F209"/>
      <c r="G209"/>
      <c r="H209"/>
      <c r="I209"/>
      <c r="J209"/>
      <c r="K209"/>
      <c r="L209"/>
      <c r="M209"/>
    </row>
    <row r="210" spans="5:13" x14ac:dyDescent="0.3">
      <c r="E210"/>
      <c r="F210"/>
      <c r="G210"/>
      <c r="H210"/>
      <c r="I210"/>
      <c r="J210"/>
      <c r="K210"/>
      <c r="L210"/>
      <c r="M210"/>
    </row>
    <row r="211" spans="5:13" x14ac:dyDescent="0.3">
      <c r="E211"/>
      <c r="F211"/>
      <c r="G211"/>
      <c r="H211"/>
      <c r="I211"/>
      <c r="J211"/>
      <c r="K211"/>
      <c r="L211"/>
      <c r="M211"/>
    </row>
    <row r="212" spans="5:13" x14ac:dyDescent="0.3">
      <c r="E212"/>
      <c r="F212"/>
      <c r="G212"/>
      <c r="H212"/>
      <c r="I212"/>
      <c r="J212"/>
      <c r="K212"/>
      <c r="L212"/>
      <c r="M212"/>
    </row>
    <row r="213" spans="5:13" x14ac:dyDescent="0.3">
      <c r="E213"/>
      <c r="F213"/>
      <c r="G213"/>
      <c r="H213"/>
      <c r="I213"/>
      <c r="J213"/>
      <c r="K213"/>
      <c r="L213"/>
      <c r="M213"/>
    </row>
    <row r="214" spans="5:13" x14ac:dyDescent="0.3">
      <c r="E214"/>
      <c r="F214"/>
      <c r="G214"/>
      <c r="H214"/>
      <c r="I214"/>
      <c r="J214"/>
      <c r="K214"/>
      <c r="L214"/>
      <c r="M214"/>
    </row>
    <row r="215" spans="5:13" x14ac:dyDescent="0.3">
      <c r="E215"/>
      <c r="F215"/>
      <c r="G215"/>
      <c r="H215"/>
      <c r="I215"/>
      <c r="J215"/>
      <c r="K215"/>
      <c r="L215"/>
      <c r="M215"/>
    </row>
    <row r="216" spans="5:13" x14ac:dyDescent="0.3">
      <c r="E216"/>
      <c r="F216"/>
      <c r="G216"/>
      <c r="H216"/>
      <c r="I216"/>
      <c r="J216"/>
      <c r="K216"/>
      <c r="L216"/>
      <c r="M216"/>
    </row>
    <row r="217" spans="5:13" x14ac:dyDescent="0.3">
      <c r="E217"/>
      <c r="F217"/>
      <c r="G217"/>
      <c r="H217"/>
      <c r="I217"/>
      <c r="J217"/>
      <c r="K217"/>
      <c r="L217"/>
      <c r="M217"/>
    </row>
    <row r="218" spans="5:13" x14ac:dyDescent="0.3">
      <c r="E218"/>
      <c r="F218"/>
      <c r="G218"/>
      <c r="H218"/>
      <c r="I218"/>
      <c r="J218"/>
      <c r="K218"/>
      <c r="L218"/>
      <c r="M218"/>
    </row>
    <row r="219" spans="5:13" x14ac:dyDescent="0.3">
      <c r="E219"/>
      <c r="F219"/>
      <c r="G219"/>
      <c r="H219"/>
      <c r="I219"/>
      <c r="J219"/>
      <c r="K219"/>
      <c r="L219"/>
      <c r="M219"/>
    </row>
    <row r="220" spans="5:13" x14ac:dyDescent="0.3">
      <c r="E220"/>
      <c r="F220"/>
      <c r="G220"/>
      <c r="H220"/>
      <c r="I220"/>
      <c r="J220"/>
      <c r="K220"/>
      <c r="L220"/>
      <c r="M220"/>
    </row>
    <row r="221" spans="5:13" x14ac:dyDescent="0.3">
      <c r="E221"/>
      <c r="F221"/>
      <c r="G221"/>
      <c r="H221"/>
      <c r="I221"/>
      <c r="J221"/>
      <c r="K221"/>
      <c r="L221"/>
      <c r="M221"/>
    </row>
    <row r="222" spans="5:13" x14ac:dyDescent="0.3">
      <c r="E222"/>
      <c r="F222"/>
      <c r="G222"/>
      <c r="H222"/>
      <c r="I222"/>
      <c r="J222"/>
      <c r="K222"/>
      <c r="L222"/>
      <c r="M222"/>
    </row>
    <row r="223" spans="5:13" x14ac:dyDescent="0.3">
      <c r="E223"/>
      <c r="F223"/>
      <c r="G223"/>
      <c r="H223"/>
      <c r="I223"/>
      <c r="J223"/>
      <c r="K223"/>
      <c r="L223"/>
      <c r="M223"/>
    </row>
    <row r="224" spans="5:13" x14ac:dyDescent="0.3">
      <c r="E224"/>
      <c r="F224"/>
      <c r="G224"/>
      <c r="H224"/>
      <c r="I224"/>
      <c r="J224"/>
      <c r="K224"/>
      <c r="L224"/>
      <c r="M224"/>
    </row>
    <row r="225" spans="5:13" x14ac:dyDescent="0.3">
      <c r="E225"/>
      <c r="F225"/>
      <c r="G225"/>
      <c r="H225"/>
      <c r="I225"/>
      <c r="J225"/>
      <c r="K225"/>
      <c r="L225"/>
      <c r="M225"/>
    </row>
    <row r="226" spans="5:13" x14ac:dyDescent="0.3">
      <c r="E226"/>
      <c r="F226"/>
      <c r="G226"/>
      <c r="H226"/>
      <c r="I226"/>
      <c r="J226"/>
      <c r="K226"/>
      <c r="L226"/>
      <c r="M226"/>
    </row>
    <row r="227" spans="5:13" x14ac:dyDescent="0.3">
      <c r="E227"/>
      <c r="F227"/>
      <c r="G227"/>
      <c r="H227"/>
      <c r="I227"/>
      <c r="J227"/>
      <c r="K227"/>
      <c r="L227"/>
      <c r="M227"/>
    </row>
    <row r="228" spans="5:13" x14ac:dyDescent="0.3">
      <c r="E228"/>
      <c r="F228"/>
      <c r="G228"/>
      <c r="H228"/>
      <c r="I228"/>
      <c r="J228"/>
      <c r="K228"/>
      <c r="L228"/>
      <c r="M228"/>
    </row>
    <row r="229" spans="5:13" x14ac:dyDescent="0.3">
      <c r="E229"/>
      <c r="F229"/>
      <c r="G229"/>
      <c r="H229"/>
      <c r="I229"/>
      <c r="J229"/>
      <c r="K229"/>
      <c r="L229"/>
      <c r="M229"/>
    </row>
    <row r="230" spans="5:13" x14ac:dyDescent="0.3">
      <c r="E230"/>
      <c r="F230"/>
      <c r="G230"/>
      <c r="H230"/>
      <c r="I230"/>
      <c r="J230"/>
      <c r="K230"/>
      <c r="L230"/>
      <c r="M230"/>
    </row>
    <row r="231" spans="5:13" x14ac:dyDescent="0.3">
      <c r="E231"/>
      <c r="F231"/>
      <c r="G231"/>
      <c r="H231"/>
      <c r="I231"/>
      <c r="J231"/>
      <c r="K231"/>
      <c r="L231"/>
      <c r="M231"/>
    </row>
    <row r="232" spans="5:13" x14ac:dyDescent="0.3">
      <c r="E232"/>
      <c r="F232"/>
      <c r="G232"/>
      <c r="H232"/>
      <c r="I232"/>
      <c r="J232"/>
      <c r="K232"/>
      <c r="L232"/>
      <c r="M232"/>
    </row>
    <row r="233" spans="5:13" x14ac:dyDescent="0.3">
      <c r="E233"/>
      <c r="F233"/>
      <c r="G233"/>
      <c r="H233"/>
      <c r="I233"/>
      <c r="J233"/>
      <c r="K233"/>
      <c r="L233"/>
      <c r="M233"/>
    </row>
    <row r="234" spans="5:13" x14ac:dyDescent="0.3">
      <c r="E234"/>
      <c r="F234"/>
      <c r="G234"/>
      <c r="H234"/>
      <c r="I234"/>
      <c r="J234"/>
      <c r="K234"/>
      <c r="L234"/>
      <c r="M234"/>
    </row>
    <row r="235" spans="5:13" x14ac:dyDescent="0.3">
      <c r="E235"/>
      <c r="F235"/>
      <c r="G235"/>
      <c r="H235"/>
      <c r="I235"/>
      <c r="J235"/>
      <c r="K235"/>
      <c r="L235"/>
      <c r="M235"/>
    </row>
    <row r="236" spans="5:13" x14ac:dyDescent="0.3">
      <c r="E236"/>
      <c r="F236"/>
      <c r="G236"/>
      <c r="H236"/>
      <c r="I236"/>
      <c r="J236"/>
      <c r="K236"/>
      <c r="L236"/>
      <c r="M236"/>
    </row>
    <row r="237" spans="5:13" x14ac:dyDescent="0.3">
      <c r="E237"/>
      <c r="F237"/>
      <c r="G237"/>
      <c r="H237"/>
      <c r="I237"/>
      <c r="J237"/>
      <c r="K237"/>
      <c r="L237"/>
      <c r="M237"/>
    </row>
    <row r="238" spans="5:13" x14ac:dyDescent="0.3">
      <c r="E238"/>
      <c r="F238"/>
      <c r="G238"/>
      <c r="H238"/>
      <c r="I238"/>
      <c r="J238"/>
      <c r="K238"/>
      <c r="L238"/>
      <c r="M238"/>
    </row>
    <row r="239" spans="5:13" x14ac:dyDescent="0.3">
      <c r="E239"/>
      <c r="F239"/>
      <c r="G239"/>
      <c r="H239"/>
      <c r="I239"/>
      <c r="J239"/>
      <c r="K239"/>
      <c r="L239"/>
      <c r="M239"/>
    </row>
    <row r="240" spans="5:13" x14ac:dyDescent="0.3">
      <c r="E240"/>
      <c r="F240"/>
      <c r="G240"/>
      <c r="H240"/>
      <c r="I240"/>
      <c r="J240"/>
      <c r="K240"/>
      <c r="L240"/>
      <c r="M240"/>
    </row>
    <row r="241" spans="5:13" x14ac:dyDescent="0.3">
      <c r="E241"/>
      <c r="F241"/>
      <c r="G241"/>
      <c r="H241"/>
      <c r="I241"/>
      <c r="J241"/>
      <c r="K241"/>
      <c r="L241"/>
      <c r="M241"/>
    </row>
    <row r="242" spans="5:13" x14ac:dyDescent="0.3">
      <c r="E242"/>
      <c r="F242"/>
      <c r="G242"/>
      <c r="H242"/>
      <c r="I242"/>
      <c r="J242"/>
      <c r="K242"/>
      <c r="L242"/>
      <c r="M242"/>
    </row>
    <row r="243" spans="5:13" x14ac:dyDescent="0.3">
      <c r="E243"/>
      <c r="F243"/>
      <c r="G243"/>
      <c r="H243"/>
      <c r="I243"/>
      <c r="J243"/>
      <c r="K243"/>
      <c r="L243"/>
      <c r="M243"/>
    </row>
    <row r="244" spans="5:13" x14ac:dyDescent="0.3">
      <c r="E244"/>
      <c r="F244"/>
      <c r="G244"/>
      <c r="H244"/>
      <c r="I244"/>
      <c r="J244"/>
      <c r="K244"/>
      <c r="L244"/>
      <c r="M244"/>
    </row>
    <row r="245" spans="5:13" x14ac:dyDescent="0.3">
      <c r="E245"/>
      <c r="F245"/>
      <c r="G245"/>
      <c r="H245"/>
      <c r="I245"/>
      <c r="J245"/>
      <c r="K245"/>
      <c r="L245"/>
      <c r="M245"/>
    </row>
    <row r="246" spans="5:13" x14ac:dyDescent="0.3">
      <c r="E246"/>
      <c r="F246"/>
      <c r="G246"/>
      <c r="H246"/>
      <c r="I246"/>
      <c r="J246"/>
      <c r="K246"/>
      <c r="L246"/>
      <c r="M246"/>
    </row>
    <row r="247" spans="5:13" x14ac:dyDescent="0.3">
      <c r="E247"/>
      <c r="F247"/>
      <c r="G247"/>
      <c r="H247"/>
      <c r="I247"/>
      <c r="J247"/>
      <c r="K247"/>
      <c r="L247"/>
      <c r="M247"/>
    </row>
    <row r="248" spans="5:13" x14ac:dyDescent="0.3">
      <c r="E248"/>
      <c r="F248"/>
      <c r="G248"/>
      <c r="H248"/>
      <c r="I248"/>
      <c r="J248"/>
      <c r="K248"/>
      <c r="L248"/>
      <c r="M248"/>
    </row>
    <row r="249" spans="5:13" x14ac:dyDescent="0.3">
      <c r="E249"/>
      <c r="F249"/>
      <c r="G249"/>
      <c r="H249"/>
      <c r="I249"/>
      <c r="J249"/>
      <c r="K249"/>
      <c r="L249"/>
      <c r="M249"/>
    </row>
    <row r="250" spans="5:13" x14ac:dyDescent="0.3">
      <c r="E250"/>
      <c r="F250"/>
      <c r="G250"/>
      <c r="H250"/>
      <c r="I250"/>
      <c r="J250"/>
      <c r="K250"/>
      <c r="L250"/>
      <c r="M250"/>
    </row>
    <row r="251" spans="5:13" x14ac:dyDescent="0.3">
      <c r="E251"/>
      <c r="F251"/>
      <c r="G251"/>
      <c r="H251"/>
      <c r="I251"/>
      <c r="J251"/>
      <c r="K251"/>
      <c r="L251"/>
      <c r="M251"/>
    </row>
    <row r="252" spans="5:13" x14ac:dyDescent="0.3">
      <c r="E252"/>
      <c r="F252"/>
      <c r="G252"/>
      <c r="H252"/>
      <c r="I252"/>
      <c r="J252"/>
      <c r="K252"/>
      <c r="L252"/>
      <c r="M252"/>
    </row>
    <row r="253" spans="5:13" x14ac:dyDescent="0.3">
      <c r="E253"/>
      <c r="F253"/>
      <c r="G253"/>
      <c r="H253"/>
      <c r="I253"/>
      <c r="J253"/>
      <c r="K253"/>
      <c r="L253"/>
      <c r="M253"/>
    </row>
    <row r="254" spans="5:13" x14ac:dyDescent="0.3">
      <c r="E254"/>
      <c r="F254"/>
      <c r="G254"/>
      <c r="H254"/>
      <c r="I254"/>
      <c r="J254"/>
      <c r="K254"/>
      <c r="L254"/>
      <c r="M254"/>
    </row>
    <row r="255" spans="5:13" x14ac:dyDescent="0.3">
      <c r="E255"/>
      <c r="F255"/>
      <c r="G255"/>
      <c r="H255"/>
      <c r="I255"/>
      <c r="J255"/>
      <c r="K255"/>
      <c r="L255"/>
      <c r="M255"/>
    </row>
    <row r="256" spans="5:13" x14ac:dyDescent="0.3">
      <c r="E256"/>
      <c r="F256"/>
      <c r="G256"/>
      <c r="H256"/>
      <c r="I256"/>
      <c r="J256"/>
      <c r="K256"/>
      <c r="L256"/>
      <c r="M256"/>
    </row>
    <row r="257" spans="5:13" x14ac:dyDescent="0.3">
      <c r="E257"/>
      <c r="F257"/>
      <c r="G257"/>
      <c r="H257"/>
      <c r="I257"/>
      <c r="J257"/>
      <c r="K257"/>
      <c r="L257"/>
      <c r="M257"/>
    </row>
    <row r="258" spans="5:13" x14ac:dyDescent="0.3">
      <c r="E258"/>
      <c r="F258"/>
      <c r="G258"/>
      <c r="H258"/>
      <c r="I258"/>
      <c r="J258"/>
      <c r="K258"/>
      <c r="L258"/>
      <c r="M258"/>
    </row>
    <row r="259" spans="5:13" x14ac:dyDescent="0.3">
      <c r="E259"/>
      <c r="F259"/>
      <c r="G259"/>
      <c r="H259"/>
      <c r="I259"/>
      <c r="J259"/>
      <c r="K259"/>
      <c r="L259"/>
      <c r="M259"/>
    </row>
    <row r="260" spans="5:13" x14ac:dyDescent="0.3">
      <c r="E260"/>
      <c r="F260"/>
      <c r="G260"/>
      <c r="H260"/>
      <c r="I260"/>
      <c r="J260"/>
      <c r="K260"/>
      <c r="L260"/>
      <c r="M260"/>
    </row>
    <row r="261" spans="5:13" x14ac:dyDescent="0.3">
      <c r="E261"/>
      <c r="F261"/>
      <c r="G261"/>
      <c r="H261"/>
      <c r="I261"/>
      <c r="J261"/>
      <c r="K261"/>
      <c r="L261"/>
      <c r="M261"/>
    </row>
    <row r="262" spans="5:13" x14ac:dyDescent="0.3">
      <c r="E262"/>
      <c r="F262"/>
      <c r="G262"/>
      <c r="H262"/>
      <c r="I262"/>
      <c r="J262"/>
      <c r="K262"/>
      <c r="L262"/>
      <c r="M262"/>
    </row>
    <row r="263" spans="5:13" x14ac:dyDescent="0.3">
      <c r="E263"/>
      <c r="F263"/>
      <c r="G263"/>
      <c r="H263"/>
      <c r="I263"/>
      <c r="J263"/>
      <c r="K263"/>
      <c r="L263"/>
      <c r="M263"/>
    </row>
    <row r="264" spans="5:13" x14ac:dyDescent="0.3">
      <c r="E264"/>
      <c r="F264"/>
      <c r="G264"/>
      <c r="H264"/>
      <c r="I264"/>
      <c r="J264"/>
      <c r="K264"/>
      <c r="L264"/>
      <c r="M264"/>
    </row>
    <row r="265" spans="5:13" x14ac:dyDescent="0.3">
      <c r="E265"/>
      <c r="F265"/>
      <c r="G265"/>
      <c r="H265"/>
      <c r="I265"/>
      <c r="J265"/>
      <c r="K265"/>
      <c r="L265"/>
      <c r="M265"/>
    </row>
    <row r="266" spans="5:13" x14ac:dyDescent="0.3">
      <c r="E266"/>
      <c r="F266"/>
      <c r="G266"/>
      <c r="H266"/>
      <c r="I266"/>
      <c r="J266"/>
      <c r="K266"/>
      <c r="L266"/>
      <c r="M266"/>
    </row>
    <row r="267" spans="5:13" x14ac:dyDescent="0.3">
      <c r="E267"/>
      <c r="F267"/>
      <c r="G267"/>
      <c r="H267"/>
      <c r="I267"/>
      <c r="J267"/>
      <c r="K267"/>
      <c r="L267"/>
      <c r="M267"/>
    </row>
    <row r="268" spans="5:13" x14ac:dyDescent="0.3">
      <c r="E268"/>
      <c r="F268"/>
      <c r="G268"/>
      <c r="H268"/>
      <c r="I268"/>
      <c r="J268"/>
      <c r="K268"/>
      <c r="L268"/>
      <c r="M268"/>
    </row>
    <row r="269" spans="5:13" x14ac:dyDescent="0.3">
      <c r="E269"/>
      <c r="F269"/>
      <c r="G269"/>
      <c r="H269"/>
      <c r="I269"/>
      <c r="J269"/>
      <c r="K269"/>
      <c r="L269"/>
      <c r="M269"/>
    </row>
    <row r="270" spans="5:13" x14ac:dyDescent="0.3">
      <c r="E270"/>
      <c r="F270"/>
      <c r="G270"/>
      <c r="H270"/>
      <c r="I270"/>
      <c r="J270"/>
      <c r="K270"/>
      <c r="L270"/>
      <c r="M270"/>
    </row>
    <row r="271" spans="5:13" x14ac:dyDescent="0.3">
      <c r="E271"/>
      <c r="F271"/>
      <c r="G271"/>
      <c r="H271"/>
      <c r="I271"/>
      <c r="J271"/>
      <c r="K271"/>
      <c r="L271"/>
      <c r="M271"/>
    </row>
    <row r="272" spans="5:13" x14ac:dyDescent="0.3">
      <c r="E272"/>
      <c r="F272"/>
      <c r="G272"/>
      <c r="H272"/>
      <c r="I272"/>
      <c r="J272"/>
      <c r="K272"/>
      <c r="L272"/>
      <c r="M272"/>
    </row>
    <row r="273" spans="5:13" x14ac:dyDescent="0.3">
      <c r="E273"/>
      <c r="F273"/>
      <c r="G273"/>
      <c r="H273"/>
      <c r="I273"/>
      <c r="J273"/>
      <c r="K273"/>
      <c r="L273"/>
      <c r="M273"/>
    </row>
    <row r="274" spans="5:13" x14ac:dyDescent="0.3">
      <c r="E274"/>
      <c r="F274"/>
      <c r="G274"/>
      <c r="H274"/>
      <c r="I274"/>
      <c r="J274"/>
      <c r="K274"/>
      <c r="L274"/>
      <c r="M274"/>
    </row>
    <row r="275" spans="5:13" x14ac:dyDescent="0.3">
      <c r="E275"/>
      <c r="F275"/>
      <c r="G275"/>
      <c r="H275"/>
      <c r="I275"/>
      <c r="J275"/>
      <c r="K275"/>
      <c r="L275"/>
      <c r="M275"/>
    </row>
    <row r="276" spans="5:13" x14ac:dyDescent="0.3">
      <c r="E276"/>
      <c r="F276"/>
      <c r="G276"/>
      <c r="H276"/>
      <c r="I276"/>
      <c r="J276"/>
      <c r="K276"/>
      <c r="L276"/>
      <c r="M276"/>
    </row>
    <row r="277" spans="5:13" x14ac:dyDescent="0.3">
      <c r="E277"/>
      <c r="F277"/>
      <c r="G277"/>
      <c r="H277"/>
      <c r="I277"/>
      <c r="J277"/>
      <c r="K277"/>
      <c r="L277"/>
      <c r="M277"/>
    </row>
    <row r="278" spans="5:13" x14ac:dyDescent="0.3">
      <c r="E278"/>
      <c r="F278"/>
      <c r="G278"/>
      <c r="H278"/>
      <c r="I278"/>
      <c r="J278"/>
      <c r="K278"/>
      <c r="L278"/>
      <c r="M278"/>
    </row>
    <row r="279" spans="5:13" x14ac:dyDescent="0.3">
      <c r="E279"/>
      <c r="F279"/>
      <c r="G279"/>
      <c r="H279"/>
      <c r="I279"/>
      <c r="J279"/>
      <c r="K279"/>
      <c r="L279"/>
      <c r="M279"/>
    </row>
    <row r="280" spans="5:13" x14ac:dyDescent="0.3">
      <c r="E280"/>
      <c r="F280"/>
      <c r="G280"/>
      <c r="H280"/>
      <c r="I280"/>
      <c r="J280"/>
      <c r="K280"/>
      <c r="L280"/>
      <c r="M280"/>
    </row>
    <row r="281" spans="5:13" x14ac:dyDescent="0.3">
      <c r="E281"/>
      <c r="F281"/>
      <c r="G281"/>
      <c r="H281"/>
      <c r="I281"/>
      <c r="J281"/>
      <c r="K281"/>
      <c r="L281"/>
      <c r="M281"/>
    </row>
    <row r="282" spans="5:13" x14ac:dyDescent="0.3">
      <c r="E282"/>
      <c r="F282"/>
      <c r="G282"/>
      <c r="H282"/>
      <c r="I282"/>
      <c r="J282"/>
      <c r="K282"/>
      <c r="L282"/>
      <c r="M282"/>
    </row>
    <row r="283" spans="5:13" x14ac:dyDescent="0.3">
      <c r="E283"/>
      <c r="F283"/>
      <c r="G283"/>
      <c r="H283"/>
      <c r="I283"/>
      <c r="J283"/>
      <c r="K283"/>
      <c r="L283"/>
      <c r="M283"/>
    </row>
    <row r="284" spans="5:13" x14ac:dyDescent="0.3">
      <c r="E284"/>
      <c r="F284"/>
      <c r="G284"/>
      <c r="H284"/>
      <c r="I284"/>
      <c r="J284"/>
      <c r="K284"/>
      <c r="L284"/>
      <c r="M284"/>
    </row>
    <row r="285" spans="5:13" x14ac:dyDescent="0.3">
      <c r="E285"/>
      <c r="F285"/>
      <c r="G285"/>
      <c r="H285"/>
      <c r="I285"/>
      <c r="J285"/>
      <c r="K285"/>
      <c r="L285"/>
      <c r="M285"/>
    </row>
    <row r="286" spans="5:13" x14ac:dyDescent="0.3">
      <c r="E286"/>
      <c r="F286"/>
      <c r="G286"/>
      <c r="H286"/>
      <c r="I286"/>
      <c r="J286"/>
      <c r="K286"/>
      <c r="L286"/>
      <c r="M286"/>
    </row>
    <row r="287" spans="5:13" x14ac:dyDescent="0.3">
      <c r="E287"/>
      <c r="F287"/>
      <c r="G287"/>
      <c r="H287"/>
      <c r="I287"/>
      <c r="J287"/>
      <c r="K287"/>
      <c r="L287"/>
      <c r="M287"/>
    </row>
    <row r="288" spans="5:13" x14ac:dyDescent="0.3">
      <c r="E288"/>
      <c r="F288"/>
      <c r="G288"/>
      <c r="H288"/>
      <c r="I288"/>
      <c r="J288"/>
      <c r="K288"/>
      <c r="L288"/>
      <c r="M288"/>
    </row>
    <row r="289" spans="5:13" x14ac:dyDescent="0.3">
      <c r="E289"/>
      <c r="F289"/>
      <c r="G289"/>
      <c r="H289"/>
      <c r="I289"/>
      <c r="J289"/>
      <c r="K289"/>
      <c r="L289"/>
      <c r="M289"/>
    </row>
    <row r="290" spans="5:13" x14ac:dyDescent="0.3">
      <c r="E290"/>
      <c r="F290"/>
      <c r="G290"/>
      <c r="H290"/>
      <c r="I290"/>
      <c r="J290"/>
      <c r="K290"/>
      <c r="L290"/>
      <c r="M290"/>
    </row>
    <row r="291" spans="5:13" x14ac:dyDescent="0.3">
      <c r="E291"/>
      <c r="F291"/>
      <c r="G291"/>
      <c r="H291"/>
      <c r="I291"/>
      <c r="J291"/>
      <c r="K291"/>
      <c r="L291"/>
      <c r="M291"/>
    </row>
    <row r="292" spans="5:13" x14ac:dyDescent="0.3">
      <c r="E292"/>
      <c r="F292"/>
      <c r="G292"/>
      <c r="H292"/>
      <c r="I292"/>
      <c r="J292"/>
      <c r="K292"/>
      <c r="L292"/>
      <c r="M292"/>
    </row>
    <row r="293" spans="5:13" x14ac:dyDescent="0.3">
      <c r="E293"/>
      <c r="F293"/>
      <c r="G293"/>
      <c r="H293"/>
      <c r="I293"/>
      <c r="J293"/>
      <c r="K293"/>
      <c r="L293"/>
      <c r="M293"/>
    </row>
    <row r="294" spans="5:13" x14ac:dyDescent="0.3">
      <c r="E294"/>
      <c r="F294"/>
      <c r="G294"/>
      <c r="H294"/>
      <c r="I294"/>
      <c r="J294"/>
      <c r="K294"/>
      <c r="L294"/>
      <c r="M294"/>
    </row>
    <row r="295" spans="5:13" x14ac:dyDescent="0.3">
      <c r="E295"/>
      <c r="F295"/>
      <c r="G295"/>
      <c r="H295"/>
      <c r="I295"/>
      <c r="J295"/>
      <c r="K295"/>
      <c r="L295"/>
      <c r="M295"/>
    </row>
    <row r="296" spans="5:13" x14ac:dyDescent="0.3">
      <c r="E296"/>
      <c r="F296"/>
      <c r="G296"/>
      <c r="H296"/>
      <c r="I296"/>
      <c r="J296"/>
      <c r="K296"/>
      <c r="L296"/>
      <c r="M296"/>
    </row>
    <row r="297" spans="5:13" x14ac:dyDescent="0.3">
      <c r="E297"/>
      <c r="F297"/>
      <c r="G297"/>
      <c r="H297"/>
      <c r="I297"/>
      <c r="J297"/>
      <c r="K297"/>
      <c r="L297"/>
      <c r="M297"/>
    </row>
    <row r="298" spans="5:13" x14ac:dyDescent="0.3">
      <c r="E298"/>
      <c r="F298"/>
      <c r="G298"/>
      <c r="H298"/>
      <c r="I298"/>
      <c r="J298"/>
      <c r="K298"/>
      <c r="L298"/>
      <c r="M298"/>
    </row>
    <row r="299" spans="5:13" x14ac:dyDescent="0.3">
      <c r="E299"/>
      <c r="F299"/>
      <c r="G299"/>
      <c r="H299"/>
      <c r="I299"/>
      <c r="J299"/>
      <c r="K299"/>
      <c r="L299"/>
      <c r="M299"/>
    </row>
    <row r="300" spans="5:13" x14ac:dyDescent="0.3">
      <c r="E300"/>
      <c r="F300"/>
      <c r="G300"/>
      <c r="H300"/>
      <c r="I300"/>
      <c r="J300"/>
      <c r="K300"/>
      <c r="L300"/>
      <c r="M300"/>
    </row>
    <row r="301" spans="5:13" x14ac:dyDescent="0.3">
      <c r="E301"/>
      <c r="F301"/>
      <c r="G301"/>
      <c r="H301"/>
      <c r="I301"/>
      <c r="J301"/>
      <c r="K301"/>
      <c r="L301"/>
      <c r="M301"/>
    </row>
    <row r="302" spans="5:13" x14ac:dyDescent="0.3">
      <c r="E302"/>
      <c r="F302"/>
      <c r="G302"/>
      <c r="H302"/>
      <c r="I302"/>
      <c r="J302"/>
      <c r="K302"/>
      <c r="L302"/>
      <c r="M302"/>
    </row>
    <row r="303" spans="5:13" x14ac:dyDescent="0.3">
      <c r="E303"/>
      <c r="F303"/>
      <c r="G303"/>
      <c r="H303"/>
      <c r="I303"/>
      <c r="J303"/>
      <c r="K303"/>
      <c r="L303"/>
      <c r="M303"/>
    </row>
    <row r="304" spans="5:13" x14ac:dyDescent="0.3">
      <c r="E304"/>
      <c r="F304"/>
      <c r="G304"/>
      <c r="H304"/>
      <c r="I304"/>
      <c r="J304"/>
      <c r="K304"/>
      <c r="L304"/>
      <c r="M304"/>
    </row>
    <row r="305" spans="5:13" x14ac:dyDescent="0.3">
      <c r="E305"/>
      <c r="F305"/>
      <c r="G305"/>
      <c r="H305"/>
      <c r="I305"/>
      <c r="J305"/>
      <c r="K305"/>
      <c r="L305"/>
      <c r="M305"/>
    </row>
    <row r="306" spans="5:13" x14ac:dyDescent="0.3">
      <c r="E306"/>
      <c r="F306"/>
      <c r="G306"/>
      <c r="H306"/>
      <c r="I306"/>
      <c r="J306"/>
      <c r="K306"/>
      <c r="L306"/>
      <c r="M306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0813A-0150-4DF1-B59F-23AD62B7A560}">
  <dimension ref="A1:AT64"/>
  <sheetViews>
    <sheetView workbookViewId="0">
      <selection activeCell="C12" sqref="C12"/>
    </sheetView>
  </sheetViews>
  <sheetFormatPr defaultRowHeight="14.4" x14ac:dyDescent="0.3"/>
  <cols>
    <col min="1" max="1" width="11.6640625" bestFit="1" customWidth="1"/>
    <col min="2" max="2" width="13.88671875" bestFit="1" customWidth="1"/>
    <col min="3" max="3" width="19.109375" bestFit="1" customWidth="1"/>
    <col min="4" max="4" width="14.88671875" bestFit="1" customWidth="1"/>
    <col min="5" max="5" width="29.33203125" style="99" bestFit="1" customWidth="1"/>
    <col min="6" max="6" width="14.88671875" bestFit="1" customWidth="1"/>
    <col min="7" max="7" width="23.33203125" style="99" bestFit="1" customWidth="1"/>
    <col min="8" max="8" width="6.44140625" bestFit="1" customWidth="1"/>
    <col min="9" max="9" width="18" bestFit="1" customWidth="1"/>
    <col min="10" max="11" width="6.88671875" bestFit="1" customWidth="1"/>
    <col min="12" max="12" width="7.88671875" bestFit="1" customWidth="1"/>
    <col min="13" max="13" width="20" bestFit="1" customWidth="1"/>
    <col min="14" max="14" width="15.6640625" bestFit="1" customWidth="1"/>
    <col min="15" max="15" width="18.88671875" bestFit="1" customWidth="1"/>
    <col min="16" max="16" width="17.5546875" bestFit="1" customWidth="1"/>
    <col min="17" max="17" width="6.5546875" bestFit="1" customWidth="1"/>
    <col min="18" max="18" width="14.5546875" bestFit="1" customWidth="1"/>
    <col min="19" max="19" width="12.109375" bestFit="1" customWidth="1"/>
    <col min="20" max="20" width="15.44140625" bestFit="1" customWidth="1"/>
    <col min="21" max="21" width="14.33203125" bestFit="1" customWidth="1"/>
    <col min="22" max="22" width="12.5546875" bestFit="1" customWidth="1"/>
    <col min="23" max="23" width="9.6640625" bestFit="1" customWidth="1"/>
    <col min="24" max="24" width="16.5546875" bestFit="1" customWidth="1"/>
    <col min="25" max="25" width="9.6640625" bestFit="1" customWidth="1"/>
    <col min="26" max="26" width="14.88671875" bestFit="1" customWidth="1"/>
    <col min="27" max="27" width="11.88671875" bestFit="1" customWidth="1"/>
    <col min="28" max="28" width="15.44140625" bestFit="1" customWidth="1"/>
    <col min="29" max="29" width="14.109375" bestFit="1" customWidth="1"/>
    <col min="30" max="30" width="11.5546875" bestFit="1" customWidth="1"/>
    <col min="31" max="31" width="16.33203125" bestFit="1" customWidth="1"/>
    <col min="32" max="32" width="15.33203125" bestFit="1" customWidth="1"/>
    <col min="33" max="33" width="5" bestFit="1" customWidth="1"/>
    <col min="34" max="34" width="13.88671875" bestFit="1" customWidth="1"/>
    <col min="35" max="35" width="16.44140625" bestFit="1" customWidth="1"/>
    <col min="36" max="36" width="24.5546875" bestFit="1" customWidth="1"/>
    <col min="37" max="37" width="14.5546875" bestFit="1" customWidth="1"/>
    <col min="38" max="38" width="41.88671875" bestFit="1" customWidth="1"/>
    <col min="39" max="39" width="22.6640625" bestFit="1" customWidth="1"/>
    <col min="40" max="40" width="31.109375" bestFit="1" customWidth="1"/>
    <col min="41" max="41" width="19" bestFit="1" customWidth="1"/>
    <col min="42" max="42" width="25.5546875" bestFit="1" customWidth="1"/>
    <col min="43" max="43" width="17" style="244" customWidth="1"/>
    <col min="44" max="44" width="14.88671875" style="99" customWidth="1"/>
    <col min="45" max="45" width="17.109375" style="99" customWidth="1"/>
    <col min="46" max="46" width="16.109375" style="99" customWidth="1"/>
  </cols>
  <sheetData>
    <row r="1" spans="1:46" s="218" customFormat="1" ht="43.2" x14ac:dyDescent="0.3">
      <c r="A1" s="221" t="s">
        <v>843</v>
      </c>
      <c r="B1" s="218" t="s">
        <v>307</v>
      </c>
      <c r="C1" s="218" t="s">
        <v>308</v>
      </c>
      <c r="D1" s="218" t="s">
        <v>658</v>
      </c>
      <c r="E1" s="218" t="s">
        <v>62</v>
      </c>
      <c r="F1" s="218" t="s">
        <v>660</v>
      </c>
      <c r="G1" s="218" t="s">
        <v>661</v>
      </c>
      <c r="H1" s="218" t="s">
        <v>9</v>
      </c>
      <c r="I1" s="218" t="s">
        <v>779</v>
      </c>
      <c r="J1" s="218" t="s">
        <v>261</v>
      </c>
      <c r="K1" s="218" t="s">
        <v>224</v>
      </c>
      <c r="L1" s="218" t="s">
        <v>263</v>
      </c>
      <c r="M1" s="218" t="s">
        <v>313</v>
      </c>
      <c r="N1" s="218" t="s">
        <v>314</v>
      </c>
      <c r="O1" s="218" t="s">
        <v>315</v>
      </c>
      <c r="P1" s="218" t="s">
        <v>316</v>
      </c>
      <c r="Q1" s="218" t="s">
        <v>317</v>
      </c>
      <c r="R1" s="218" t="s">
        <v>318</v>
      </c>
      <c r="S1" s="218" t="s">
        <v>319</v>
      </c>
      <c r="T1" s="218" t="s">
        <v>271</v>
      </c>
      <c r="U1" s="218" t="s">
        <v>272</v>
      </c>
      <c r="V1" s="218" t="s">
        <v>320</v>
      </c>
      <c r="W1" s="218" t="s">
        <v>321</v>
      </c>
      <c r="X1" s="218" t="s">
        <v>322</v>
      </c>
      <c r="Y1" s="218" t="s">
        <v>323</v>
      </c>
      <c r="Z1" s="218" t="s">
        <v>324</v>
      </c>
      <c r="AA1" s="218" t="s">
        <v>325</v>
      </c>
      <c r="AB1" s="218" t="s">
        <v>326</v>
      </c>
      <c r="AC1" s="218" t="s">
        <v>327</v>
      </c>
      <c r="AD1" s="218" t="s">
        <v>328</v>
      </c>
      <c r="AE1" s="218" t="s">
        <v>329</v>
      </c>
      <c r="AF1" s="218" t="s">
        <v>330</v>
      </c>
      <c r="AG1" s="218" t="s">
        <v>283</v>
      </c>
      <c r="AH1" s="218" t="s">
        <v>663</v>
      </c>
      <c r="AI1" s="218" t="s">
        <v>664</v>
      </c>
      <c r="AJ1" s="218" t="s">
        <v>665</v>
      </c>
      <c r="AK1" s="218" t="s">
        <v>666</v>
      </c>
      <c r="AL1" s="218" t="s">
        <v>10</v>
      </c>
      <c r="AM1" s="218" t="s">
        <v>667</v>
      </c>
      <c r="AN1" s="218" t="s">
        <v>11</v>
      </c>
      <c r="AO1" s="218" t="s">
        <v>12</v>
      </c>
      <c r="AP1" s="218" t="s">
        <v>668</v>
      </c>
      <c r="AQ1" s="219" t="s">
        <v>669</v>
      </c>
      <c r="AR1" s="220" t="s">
        <v>670</v>
      </c>
      <c r="AS1" s="220" t="s">
        <v>671</v>
      </c>
      <c r="AT1" s="220" t="s">
        <v>672</v>
      </c>
    </row>
    <row r="2" spans="1:46" s="216" customFormat="1" x14ac:dyDescent="0.3">
      <c r="I2" s="216" t="s">
        <v>13</v>
      </c>
      <c r="K2" s="216" t="s">
        <v>13</v>
      </c>
      <c r="M2" s="216" t="s">
        <v>331</v>
      </c>
      <c r="N2" s="216" t="s">
        <v>331</v>
      </c>
      <c r="O2" s="216" t="s">
        <v>331</v>
      </c>
      <c r="P2" s="216" t="s">
        <v>331</v>
      </c>
      <c r="Q2" s="216" t="s">
        <v>331</v>
      </c>
      <c r="R2" s="216" t="s">
        <v>13</v>
      </c>
      <c r="S2" s="216" t="s">
        <v>332</v>
      </c>
      <c r="V2" s="216" t="s">
        <v>331</v>
      </c>
      <c r="W2" s="216" t="s">
        <v>331</v>
      </c>
      <c r="X2" s="216" t="s">
        <v>331</v>
      </c>
      <c r="Y2" s="216" t="s">
        <v>331</v>
      </c>
      <c r="Z2" s="216" t="s">
        <v>333</v>
      </c>
      <c r="AA2" s="216" t="s">
        <v>333</v>
      </c>
      <c r="AB2" s="216" t="s">
        <v>333</v>
      </c>
      <c r="AC2" s="216" t="s">
        <v>333</v>
      </c>
      <c r="AD2" s="216" t="s">
        <v>333</v>
      </c>
      <c r="AE2" s="216" t="s">
        <v>331</v>
      </c>
      <c r="AF2" s="216" t="s">
        <v>331</v>
      </c>
      <c r="AH2" s="216" t="s">
        <v>13</v>
      </c>
      <c r="AI2" s="216" t="s">
        <v>331</v>
      </c>
      <c r="AJ2" s="216" t="s">
        <v>673</v>
      </c>
      <c r="AK2" s="216" t="s">
        <v>673</v>
      </c>
      <c r="AL2" s="216" t="s">
        <v>13</v>
      </c>
      <c r="AM2" s="216" t="s">
        <v>673</v>
      </c>
      <c r="AN2" s="216" t="s">
        <v>13</v>
      </c>
      <c r="AO2" s="216" t="s">
        <v>13</v>
      </c>
      <c r="AQ2" s="223" t="s">
        <v>674</v>
      </c>
      <c r="AR2" s="216" t="s">
        <v>675</v>
      </c>
      <c r="AS2" s="207" t="s">
        <v>676</v>
      </c>
      <c r="AT2" s="207" t="s">
        <v>677</v>
      </c>
    </row>
    <row r="3" spans="1:46" s="224" customFormat="1" x14ac:dyDescent="0.3">
      <c r="A3" s="224" t="s">
        <v>844</v>
      </c>
      <c r="B3" s="224" t="s">
        <v>781</v>
      </c>
      <c r="C3" s="224">
        <v>77</v>
      </c>
      <c r="D3" s="224" t="s">
        <v>679</v>
      </c>
      <c r="E3" s="224" t="s">
        <v>134</v>
      </c>
      <c r="F3" s="224" t="s">
        <v>406</v>
      </c>
      <c r="G3" s="224" t="s">
        <v>782</v>
      </c>
      <c r="H3" s="224" t="s">
        <v>20</v>
      </c>
      <c r="I3" s="224">
        <v>0.03</v>
      </c>
      <c r="J3" s="224" t="s">
        <v>292</v>
      </c>
      <c r="K3" s="224">
        <v>0</v>
      </c>
      <c r="L3" s="224">
        <v>1</v>
      </c>
      <c r="M3" s="224">
        <v>1</v>
      </c>
      <c r="N3" s="224">
        <v>10</v>
      </c>
      <c r="O3" s="224">
        <v>27</v>
      </c>
      <c r="P3" s="224">
        <v>53</v>
      </c>
      <c r="Q3" s="224">
        <v>5.3</v>
      </c>
      <c r="R3" s="224">
        <v>0.21</v>
      </c>
      <c r="S3" s="224">
        <v>4.7E-2</v>
      </c>
      <c r="T3" s="224">
        <v>5.8</v>
      </c>
      <c r="U3" s="224">
        <v>6.6</v>
      </c>
      <c r="V3" s="224">
        <v>0.15</v>
      </c>
      <c r="W3" s="224">
        <v>34.700000000000003</v>
      </c>
      <c r="X3" s="224">
        <v>0.21</v>
      </c>
      <c r="Y3" s="224">
        <v>1.23</v>
      </c>
      <c r="Z3" s="224">
        <v>3.9E-2</v>
      </c>
      <c r="AA3" s="224">
        <v>0.89</v>
      </c>
      <c r="AB3" s="224">
        <v>0.25</v>
      </c>
      <c r="AC3" s="224">
        <v>0.13</v>
      </c>
      <c r="AD3" s="224">
        <v>0.04</v>
      </c>
      <c r="AE3" s="224">
        <v>0.49</v>
      </c>
      <c r="AF3" s="224">
        <v>0.19</v>
      </c>
      <c r="AG3" s="224">
        <v>10.6</v>
      </c>
      <c r="AH3" s="224">
        <v>0.04</v>
      </c>
      <c r="AI3" s="224">
        <v>87.7</v>
      </c>
      <c r="AJ3" s="224">
        <v>324.85000000000002</v>
      </c>
      <c r="AK3" s="224">
        <v>3.02</v>
      </c>
      <c r="AL3" s="224">
        <v>0.32</v>
      </c>
      <c r="AM3" s="224">
        <v>327.87</v>
      </c>
      <c r="AN3" s="224">
        <v>0.32</v>
      </c>
      <c r="AO3" s="224">
        <v>0.49</v>
      </c>
      <c r="AP3" s="224">
        <v>4.8999999999999998E-3</v>
      </c>
      <c r="AQ3" s="228">
        <f xml:space="preserve"> 3.14*(4.5/2)^2*20</f>
        <v>317.92500000000001</v>
      </c>
      <c r="AR3" s="225">
        <f>AM3/AQ3</f>
        <v>1.0312809624911536</v>
      </c>
      <c r="AS3" s="227">
        <f>AR3*1000000</f>
        <v>1031280.9624911536</v>
      </c>
      <c r="AT3" s="225">
        <f>10000*0.2*AR3*(AL3/100)</f>
        <v>6.6001981599433828</v>
      </c>
    </row>
    <row r="4" spans="1:46" s="205" customFormat="1" x14ac:dyDescent="0.3">
      <c r="A4" s="205" t="s">
        <v>845</v>
      </c>
      <c r="B4" s="205" t="s">
        <v>781</v>
      </c>
      <c r="C4" s="205">
        <v>122</v>
      </c>
      <c r="D4" s="205" t="s">
        <v>681</v>
      </c>
      <c r="E4" s="205" t="s">
        <v>134</v>
      </c>
      <c r="F4" s="205" t="s">
        <v>412</v>
      </c>
      <c r="G4" s="205" t="s">
        <v>782</v>
      </c>
      <c r="H4" s="205" t="s">
        <v>20</v>
      </c>
      <c r="I4" s="205">
        <v>2.9000000000000001E-2</v>
      </c>
      <c r="J4" s="205" t="s">
        <v>339</v>
      </c>
      <c r="K4" s="205">
        <v>0</v>
      </c>
      <c r="L4" s="205">
        <v>1</v>
      </c>
      <c r="M4" s="205">
        <v>0.99</v>
      </c>
      <c r="N4" s="205">
        <v>10</v>
      </c>
      <c r="O4" s="205">
        <v>18</v>
      </c>
      <c r="P4" s="205">
        <v>32</v>
      </c>
      <c r="Q4" s="205">
        <v>4.5999999999999996</v>
      </c>
      <c r="R4" s="205">
        <v>0.36</v>
      </c>
      <c r="S4" s="205">
        <v>3.6999999999999998E-2</v>
      </c>
      <c r="T4" s="205">
        <v>5.4</v>
      </c>
      <c r="U4" s="205">
        <v>6.1</v>
      </c>
      <c r="V4" s="205">
        <v>0.24</v>
      </c>
      <c r="W4" s="205">
        <v>14.4</v>
      </c>
      <c r="X4" s="205">
        <v>0.19</v>
      </c>
      <c r="Y4" s="205">
        <v>0.74</v>
      </c>
      <c r="Z4" s="205">
        <v>7.3999999999999996E-2</v>
      </c>
      <c r="AA4" s="205">
        <v>0.92</v>
      </c>
      <c r="AB4" s="205">
        <v>0.21</v>
      </c>
      <c r="AC4" s="205">
        <v>0.06</v>
      </c>
      <c r="AD4" s="205">
        <v>0.02</v>
      </c>
      <c r="AE4" s="205">
        <v>0.64</v>
      </c>
      <c r="AF4" s="205">
        <v>0.13</v>
      </c>
      <c r="AG4" s="205">
        <v>2.2999999999999998</v>
      </c>
      <c r="AH4" s="205">
        <v>0.02</v>
      </c>
      <c r="AI4" s="205">
        <v>67.900000000000006</v>
      </c>
      <c r="AJ4" s="205">
        <v>387.05</v>
      </c>
      <c r="AK4" s="205">
        <v>4.3899999999999997</v>
      </c>
      <c r="AL4" s="205">
        <v>0.46</v>
      </c>
      <c r="AM4" s="205">
        <v>391.44</v>
      </c>
      <c r="AN4" s="205">
        <v>0.46</v>
      </c>
      <c r="AO4" s="205">
        <v>0.49</v>
      </c>
      <c r="AP4" s="205">
        <v>4.8999999999999998E-3</v>
      </c>
      <c r="AQ4" s="228">
        <f t="shared" ref="AQ4:AQ50" si="0" xml:space="preserve"> 3.14*(4.5/2)^2*20</f>
        <v>317.92500000000001</v>
      </c>
      <c r="AR4" s="225">
        <f t="shared" ref="AR4:AR50" si="1">AM4/AQ4</f>
        <v>1.2312337815522529</v>
      </c>
      <c r="AS4" s="205">
        <f t="shared" ref="AS4:AS50" si="2">AR4*1000000</f>
        <v>1231233.7815522528</v>
      </c>
      <c r="AT4" s="225">
        <f t="shared" ref="AT4:AT50" si="3">10000*0.2*AR4*(AL4/100)</f>
        <v>11.327350790280727</v>
      </c>
    </row>
    <row r="5" spans="1:46" s="205" customFormat="1" x14ac:dyDescent="0.3">
      <c r="A5" s="205" t="s">
        <v>846</v>
      </c>
      <c r="B5" s="205" t="s">
        <v>781</v>
      </c>
      <c r="C5" s="205">
        <v>176</v>
      </c>
      <c r="D5" s="205" t="s">
        <v>682</v>
      </c>
      <c r="E5" s="205" t="s">
        <v>134</v>
      </c>
      <c r="F5" s="205" t="s">
        <v>415</v>
      </c>
      <c r="G5" s="205" t="s">
        <v>782</v>
      </c>
      <c r="H5" s="205" t="s">
        <v>20</v>
      </c>
      <c r="I5" s="205">
        <v>2.5000000000000001E-2</v>
      </c>
      <c r="J5" s="205" t="s">
        <v>290</v>
      </c>
      <c r="K5" s="205">
        <v>0</v>
      </c>
      <c r="L5" s="205">
        <v>1</v>
      </c>
      <c r="M5" s="205">
        <v>0.99</v>
      </c>
      <c r="N5" s="205">
        <v>3</v>
      </c>
      <c r="O5" s="205">
        <v>13</v>
      </c>
      <c r="P5" s="205">
        <v>17</v>
      </c>
      <c r="Q5" s="205">
        <v>1.9</v>
      </c>
      <c r="R5" s="205">
        <v>0.1</v>
      </c>
      <c r="S5" s="205">
        <v>2.3E-2</v>
      </c>
      <c r="T5" s="205">
        <v>5.6</v>
      </c>
      <c r="U5" s="205">
        <v>6.3</v>
      </c>
      <c r="V5" s="205">
        <v>0.21</v>
      </c>
      <c r="W5" s="205">
        <v>8.6</v>
      </c>
      <c r="X5" s="205">
        <v>0.1</v>
      </c>
      <c r="Y5" s="205">
        <v>0.73</v>
      </c>
      <c r="Z5" s="205">
        <v>2.5999999999999999E-2</v>
      </c>
      <c r="AA5" s="205">
        <v>0.46</v>
      </c>
      <c r="AB5" s="205">
        <v>0.11</v>
      </c>
      <c r="AC5" s="205">
        <v>0.02</v>
      </c>
      <c r="AD5" s="205">
        <v>0.02</v>
      </c>
      <c r="AE5" s="205">
        <v>0.51</v>
      </c>
      <c r="AF5" s="205">
        <v>0.99</v>
      </c>
      <c r="AG5" s="205" t="s">
        <v>784</v>
      </c>
      <c r="AH5" s="205">
        <v>0.03</v>
      </c>
      <c r="AI5" s="205">
        <v>48.4</v>
      </c>
      <c r="AJ5" s="205">
        <v>341.98</v>
      </c>
      <c r="AK5" s="205">
        <v>16.37</v>
      </c>
      <c r="AL5" s="205">
        <v>0.12</v>
      </c>
      <c r="AM5" s="205">
        <v>358.35</v>
      </c>
      <c r="AN5" s="205">
        <v>0.12</v>
      </c>
      <c r="AO5" s="205">
        <v>0.49</v>
      </c>
      <c r="AP5" s="205">
        <v>4.8999999999999998E-3</v>
      </c>
      <c r="AQ5" s="228">
        <f t="shared" si="0"/>
        <v>317.92500000000001</v>
      </c>
      <c r="AR5" s="225">
        <f t="shared" si="1"/>
        <v>1.1271526303373438</v>
      </c>
      <c r="AS5" s="205">
        <f t="shared" si="2"/>
        <v>1127152.6303373438</v>
      </c>
      <c r="AT5" s="225">
        <f t="shared" si="3"/>
        <v>2.7051663128096251</v>
      </c>
    </row>
    <row r="6" spans="1:46" s="229" customFormat="1" x14ac:dyDescent="0.3">
      <c r="A6" s="229" t="s">
        <v>847</v>
      </c>
      <c r="B6" s="229" t="s">
        <v>781</v>
      </c>
      <c r="C6" s="229">
        <v>206</v>
      </c>
      <c r="D6" s="229" t="s">
        <v>683</v>
      </c>
      <c r="E6" s="229" t="s">
        <v>134</v>
      </c>
      <c r="F6" s="229" t="s">
        <v>419</v>
      </c>
      <c r="G6" s="229" t="s">
        <v>782</v>
      </c>
      <c r="H6" s="229" t="s">
        <v>20</v>
      </c>
      <c r="I6" s="229">
        <v>1.7000000000000001E-2</v>
      </c>
      <c r="J6" s="229" t="s">
        <v>292</v>
      </c>
      <c r="K6" s="229">
        <v>0</v>
      </c>
      <c r="L6" s="229">
        <v>1</v>
      </c>
      <c r="M6" s="229">
        <v>0.99</v>
      </c>
      <c r="N6" s="229">
        <v>5</v>
      </c>
      <c r="O6" s="229">
        <v>21</v>
      </c>
      <c r="P6" s="229">
        <v>17</v>
      </c>
      <c r="Q6" s="229">
        <v>4.8</v>
      </c>
      <c r="R6" s="229">
        <v>0.14000000000000001</v>
      </c>
      <c r="S6" s="229">
        <v>2.5999999999999999E-2</v>
      </c>
      <c r="T6" s="229">
        <v>4.8</v>
      </c>
      <c r="U6" s="229">
        <v>5.5</v>
      </c>
      <c r="V6" s="229">
        <v>0.28999999999999998</v>
      </c>
      <c r="W6" s="229">
        <v>24.1</v>
      </c>
      <c r="X6" s="229">
        <v>0.11</v>
      </c>
      <c r="Y6" s="229">
        <v>0.43</v>
      </c>
      <c r="Z6" s="229">
        <v>0.11799999999999999</v>
      </c>
      <c r="AA6" s="229">
        <v>0.28999999999999998</v>
      </c>
      <c r="AB6" s="229">
        <v>0.06</v>
      </c>
      <c r="AC6" s="229">
        <v>0.04</v>
      </c>
      <c r="AD6" s="229">
        <v>0.04</v>
      </c>
      <c r="AE6" s="229">
        <v>2.5499999999999998</v>
      </c>
      <c r="AF6" s="229">
        <v>0.13</v>
      </c>
      <c r="AG6" s="229">
        <v>5.2</v>
      </c>
      <c r="AH6" s="229">
        <v>0.04</v>
      </c>
      <c r="AI6" s="229">
        <v>68.599999999999994</v>
      </c>
      <c r="AJ6" s="229">
        <v>335.71</v>
      </c>
      <c r="AK6" s="229">
        <v>5.41</v>
      </c>
      <c r="AL6" s="229">
        <v>0.2</v>
      </c>
      <c r="AM6" s="229">
        <v>341.12</v>
      </c>
      <c r="AN6" s="229">
        <v>0.2</v>
      </c>
      <c r="AO6" s="229">
        <v>0.49</v>
      </c>
      <c r="AP6" s="229">
        <v>4.8999999999999998E-3</v>
      </c>
      <c r="AQ6" s="231">
        <f t="shared" si="0"/>
        <v>317.92500000000001</v>
      </c>
      <c r="AR6" s="230">
        <f t="shared" si="1"/>
        <v>1.0729574585200912</v>
      </c>
      <c r="AS6" s="229">
        <f t="shared" si="2"/>
        <v>1072957.4585200911</v>
      </c>
      <c r="AT6" s="230">
        <f t="shared" si="3"/>
        <v>4.2918298340803647</v>
      </c>
    </row>
    <row r="7" spans="1:46" s="224" customFormat="1" x14ac:dyDescent="0.3">
      <c r="A7" s="224" t="s">
        <v>848</v>
      </c>
      <c r="B7" s="224" t="s">
        <v>781</v>
      </c>
      <c r="C7" s="224">
        <v>107</v>
      </c>
      <c r="D7" s="224" t="s">
        <v>679</v>
      </c>
      <c r="E7" s="224" t="s">
        <v>139</v>
      </c>
      <c r="F7" s="224" t="s">
        <v>406</v>
      </c>
      <c r="G7" s="224" t="s">
        <v>782</v>
      </c>
      <c r="H7" s="224" t="s">
        <v>20</v>
      </c>
      <c r="I7" s="224">
        <v>4.4999999999999998E-2</v>
      </c>
      <c r="J7" s="224" t="s">
        <v>285</v>
      </c>
      <c r="K7" s="224">
        <v>0</v>
      </c>
      <c r="L7" s="224">
        <v>1</v>
      </c>
      <c r="M7" s="224">
        <v>0.99</v>
      </c>
      <c r="N7" s="224">
        <v>6</v>
      </c>
      <c r="O7" s="224">
        <v>18</v>
      </c>
      <c r="P7" s="224">
        <v>18</v>
      </c>
      <c r="Q7" s="224">
        <v>7.4</v>
      </c>
      <c r="R7" s="224">
        <v>0.28999999999999998</v>
      </c>
      <c r="S7" s="224">
        <v>3.3000000000000002E-2</v>
      </c>
      <c r="T7" s="224">
        <v>4.7</v>
      </c>
      <c r="U7" s="224">
        <v>5.6</v>
      </c>
      <c r="V7" s="224">
        <v>0.2</v>
      </c>
      <c r="W7" s="224">
        <v>39.5</v>
      </c>
      <c r="X7" s="224">
        <v>0.24</v>
      </c>
      <c r="Y7" s="224">
        <v>0.96</v>
      </c>
      <c r="Z7" s="224">
        <v>0.11899999999999999</v>
      </c>
      <c r="AA7" s="224">
        <v>0.79</v>
      </c>
      <c r="AB7" s="224">
        <v>0.14000000000000001</v>
      </c>
      <c r="AC7" s="224">
        <v>0.02</v>
      </c>
      <c r="AD7" s="224">
        <v>0.05</v>
      </c>
      <c r="AE7" s="224">
        <v>2.16</v>
      </c>
      <c r="AF7" s="224">
        <v>0.23</v>
      </c>
      <c r="AG7" s="224">
        <v>10.3</v>
      </c>
      <c r="AH7" s="224">
        <v>0.04</v>
      </c>
      <c r="AI7" s="224">
        <v>95.1</v>
      </c>
      <c r="AJ7" s="224">
        <v>363.58</v>
      </c>
      <c r="AK7" s="224">
        <v>7.37</v>
      </c>
      <c r="AL7" s="224">
        <v>0.42</v>
      </c>
      <c r="AM7" s="224">
        <v>370.95</v>
      </c>
      <c r="AN7" s="224">
        <v>0.42</v>
      </c>
      <c r="AO7" s="224">
        <v>0.49</v>
      </c>
      <c r="AP7" s="224">
        <v>4.8999999999999998E-3</v>
      </c>
      <c r="AQ7" s="226">
        <f t="shared" si="0"/>
        <v>317.92500000000001</v>
      </c>
      <c r="AR7" s="234">
        <f t="shared" si="1"/>
        <v>1.1667846190139184</v>
      </c>
      <c r="AS7" s="224">
        <f t="shared" si="2"/>
        <v>1166784.6190139183</v>
      </c>
      <c r="AT7" s="234">
        <f t="shared" si="3"/>
        <v>9.8009907997169154</v>
      </c>
    </row>
    <row r="8" spans="1:46" s="205" customFormat="1" x14ac:dyDescent="0.3">
      <c r="A8" s="205" t="s">
        <v>849</v>
      </c>
      <c r="B8" s="205" t="s">
        <v>781</v>
      </c>
      <c r="C8" s="205">
        <v>143</v>
      </c>
      <c r="D8" s="205" t="s">
        <v>681</v>
      </c>
      <c r="E8" s="205" t="s">
        <v>139</v>
      </c>
      <c r="F8" s="205" t="s">
        <v>412</v>
      </c>
      <c r="G8" s="205" t="s">
        <v>782</v>
      </c>
      <c r="H8" s="205" t="s">
        <v>20</v>
      </c>
      <c r="I8" s="205">
        <v>2.5999999999999999E-2</v>
      </c>
      <c r="J8" s="205" t="s">
        <v>292</v>
      </c>
      <c r="K8" s="205">
        <v>0</v>
      </c>
      <c r="L8" s="205">
        <v>1</v>
      </c>
      <c r="M8" s="205">
        <v>0.99</v>
      </c>
      <c r="N8" s="205">
        <v>4</v>
      </c>
      <c r="O8" s="205">
        <v>14</v>
      </c>
      <c r="P8" s="205">
        <v>17</v>
      </c>
      <c r="Q8" s="205">
        <v>3.2</v>
      </c>
      <c r="R8" s="205">
        <v>0.24</v>
      </c>
      <c r="S8" s="205">
        <v>2.3E-2</v>
      </c>
      <c r="T8" s="205">
        <v>5.3</v>
      </c>
      <c r="U8" s="205">
        <v>6</v>
      </c>
      <c r="V8" s="205">
        <v>0.2</v>
      </c>
      <c r="W8" s="205">
        <v>11.7</v>
      </c>
      <c r="X8" s="205">
        <v>0.99</v>
      </c>
      <c r="Y8" s="205">
        <v>0.6</v>
      </c>
      <c r="Z8" s="205">
        <v>7.0000000000000007E-2</v>
      </c>
      <c r="AA8" s="205">
        <v>0.69</v>
      </c>
      <c r="AB8" s="205">
        <v>0.04</v>
      </c>
      <c r="AC8" s="205">
        <v>0.02</v>
      </c>
      <c r="AD8" s="205">
        <v>0.02</v>
      </c>
      <c r="AE8" s="205">
        <v>1.55</v>
      </c>
      <c r="AF8" s="205">
        <v>0.1</v>
      </c>
      <c r="AG8" s="205" t="s">
        <v>784</v>
      </c>
      <c r="AH8" s="205">
        <v>0.03</v>
      </c>
      <c r="AI8" s="205">
        <v>45.6</v>
      </c>
      <c r="AJ8" s="205">
        <v>378.3</v>
      </c>
      <c r="AK8" s="205" t="s">
        <v>700</v>
      </c>
      <c r="AL8" s="205">
        <v>0.26</v>
      </c>
      <c r="AM8" s="205">
        <v>379.17</v>
      </c>
      <c r="AN8" s="205">
        <v>0.26</v>
      </c>
      <c r="AO8" s="205">
        <v>0.49</v>
      </c>
      <c r="AP8" s="205">
        <v>4.8999999999999998E-3</v>
      </c>
      <c r="AQ8" s="228">
        <f t="shared" si="0"/>
        <v>317.92500000000001</v>
      </c>
      <c r="AR8" s="225">
        <f t="shared" si="1"/>
        <v>1.1926397735314933</v>
      </c>
      <c r="AS8" s="205">
        <f t="shared" si="2"/>
        <v>1192639.7735314933</v>
      </c>
      <c r="AT8" s="225">
        <f t="shared" si="3"/>
        <v>6.2017268223637654</v>
      </c>
    </row>
    <row r="9" spans="1:46" s="205" customFormat="1" x14ac:dyDescent="0.3">
      <c r="A9" s="205" t="s">
        <v>850</v>
      </c>
      <c r="B9" s="205" t="s">
        <v>781</v>
      </c>
      <c r="C9" s="205">
        <v>164</v>
      </c>
      <c r="D9" s="205" t="s">
        <v>682</v>
      </c>
      <c r="E9" s="205" t="s">
        <v>139</v>
      </c>
      <c r="F9" s="205" t="s">
        <v>415</v>
      </c>
      <c r="G9" s="205" t="s">
        <v>782</v>
      </c>
      <c r="H9" s="205" t="s">
        <v>20</v>
      </c>
      <c r="I9" s="205">
        <v>2.1999999999999999E-2</v>
      </c>
      <c r="J9" s="205" t="s">
        <v>292</v>
      </c>
      <c r="K9" s="205">
        <v>0</v>
      </c>
      <c r="L9" s="205">
        <v>1</v>
      </c>
      <c r="M9" s="205">
        <v>0.99</v>
      </c>
      <c r="N9" s="205">
        <v>4</v>
      </c>
      <c r="O9" s="205">
        <v>23</v>
      </c>
      <c r="P9" s="205">
        <v>30</v>
      </c>
      <c r="Q9" s="205">
        <v>4.2</v>
      </c>
      <c r="R9" s="205">
        <v>0.22</v>
      </c>
      <c r="S9" s="205">
        <v>2.7E-2</v>
      </c>
      <c r="T9" s="205">
        <v>4.8</v>
      </c>
      <c r="U9" s="205">
        <v>5.5</v>
      </c>
      <c r="V9" s="205">
        <v>0.28999999999999998</v>
      </c>
      <c r="W9" s="205">
        <v>20.9</v>
      </c>
      <c r="X9" s="205">
        <v>0.28999999999999998</v>
      </c>
      <c r="Y9" s="205">
        <v>0.5</v>
      </c>
      <c r="Z9" s="205">
        <v>0.114</v>
      </c>
      <c r="AA9" s="205">
        <v>0.55000000000000004</v>
      </c>
      <c r="AB9" s="205">
        <v>0.06</v>
      </c>
      <c r="AC9" s="205">
        <v>0.03</v>
      </c>
      <c r="AD9" s="205">
        <v>0.03</v>
      </c>
      <c r="AE9" s="205">
        <v>1.97</v>
      </c>
      <c r="AF9" s="205">
        <v>0.16</v>
      </c>
      <c r="AG9" s="205">
        <v>2.1</v>
      </c>
      <c r="AH9" s="205">
        <v>0.04</v>
      </c>
      <c r="AI9" s="205">
        <v>59.9</v>
      </c>
      <c r="AJ9" s="205">
        <v>369.58</v>
      </c>
      <c r="AK9" s="205">
        <v>10.96</v>
      </c>
      <c r="AL9" s="205">
        <v>0.7</v>
      </c>
      <c r="AM9" s="205">
        <v>380.54</v>
      </c>
      <c r="AN9" s="205">
        <v>0.7</v>
      </c>
      <c r="AO9" s="205">
        <v>0.49</v>
      </c>
      <c r="AP9" s="205">
        <v>4.8999999999999998E-3</v>
      </c>
      <c r="AQ9" s="228">
        <f t="shared" si="0"/>
        <v>317.92500000000001</v>
      </c>
      <c r="AR9" s="225">
        <f t="shared" si="1"/>
        <v>1.196948965951089</v>
      </c>
      <c r="AS9" s="205">
        <f t="shared" si="2"/>
        <v>1196948.965951089</v>
      </c>
      <c r="AT9" s="225">
        <f t="shared" si="3"/>
        <v>16.757285523315247</v>
      </c>
    </row>
    <row r="10" spans="1:46" s="229" customFormat="1" x14ac:dyDescent="0.3">
      <c r="A10" s="229" t="s">
        <v>851</v>
      </c>
      <c r="B10" s="229" t="s">
        <v>781</v>
      </c>
      <c r="C10" s="229">
        <v>221</v>
      </c>
      <c r="D10" s="229" t="s">
        <v>683</v>
      </c>
      <c r="E10" s="229" t="s">
        <v>139</v>
      </c>
      <c r="F10" s="229" t="s">
        <v>419</v>
      </c>
      <c r="G10" s="229" t="s">
        <v>782</v>
      </c>
      <c r="H10" s="229" t="s">
        <v>20</v>
      </c>
      <c r="I10" s="229">
        <v>1.6E-2</v>
      </c>
      <c r="J10" s="229" t="s">
        <v>292</v>
      </c>
      <c r="K10" s="229">
        <v>0</v>
      </c>
      <c r="L10" s="229">
        <v>1</v>
      </c>
      <c r="M10" s="229">
        <v>1</v>
      </c>
      <c r="N10" s="229">
        <v>5</v>
      </c>
      <c r="O10" s="229">
        <v>16</v>
      </c>
      <c r="P10" s="229">
        <v>0.995</v>
      </c>
      <c r="Q10" s="229">
        <v>2.5</v>
      </c>
      <c r="R10" s="229">
        <v>0.21</v>
      </c>
      <c r="S10" s="229">
        <v>2.5999999999999999E-2</v>
      </c>
      <c r="T10" s="229">
        <v>4.8</v>
      </c>
      <c r="U10" s="229">
        <v>5.5</v>
      </c>
      <c r="V10" s="229">
        <v>0.22</v>
      </c>
      <c r="W10" s="229">
        <v>23</v>
      </c>
      <c r="X10" s="229">
        <v>0.13</v>
      </c>
      <c r="Y10" s="229">
        <v>0.44</v>
      </c>
      <c r="Z10" s="229">
        <v>0.107</v>
      </c>
      <c r="AA10" s="229">
        <v>0.44</v>
      </c>
      <c r="AB10" s="229">
        <v>0.05</v>
      </c>
      <c r="AC10" s="229">
        <v>0.02</v>
      </c>
      <c r="AD10" s="229">
        <v>0.02</v>
      </c>
      <c r="AE10" s="229">
        <v>2.73</v>
      </c>
      <c r="AF10" s="229">
        <v>0.13</v>
      </c>
      <c r="AG10" s="229" t="s">
        <v>784</v>
      </c>
      <c r="AH10" s="229">
        <v>0.04</v>
      </c>
      <c r="AI10" s="229">
        <v>60.7</v>
      </c>
      <c r="AJ10" s="229">
        <v>345.03</v>
      </c>
      <c r="AK10" s="229">
        <v>1.86</v>
      </c>
      <c r="AL10" s="229">
        <v>0.33</v>
      </c>
      <c r="AM10" s="229">
        <v>346.89</v>
      </c>
      <c r="AN10" s="229">
        <v>0.33</v>
      </c>
      <c r="AO10" s="229">
        <v>0.49</v>
      </c>
      <c r="AP10" s="229">
        <v>4.8999999999999998E-3</v>
      </c>
      <c r="AQ10" s="231">
        <f t="shared" si="0"/>
        <v>317.92500000000001</v>
      </c>
      <c r="AR10" s="230">
        <f t="shared" si="1"/>
        <v>1.0911063930172209</v>
      </c>
      <c r="AS10" s="229">
        <f t="shared" si="2"/>
        <v>1091106.393017221</v>
      </c>
      <c r="AT10" s="230">
        <f t="shared" si="3"/>
        <v>7.2013021939136577</v>
      </c>
    </row>
    <row r="11" spans="1:46" s="224" customFormat="1" x14ac:dyDescent="0.3">
      <c r="A11" s="224" t="s">
        <v>852</v>
      </c>
      <c r="B11" s="224" t="s">
        <v>781</v>
      </c>
      <c r="C11" s="224">
        <v>74</v>
      </c>
      <c r="D11" s="224" t="s">
        <v>679</v>
      </c>
      <c r="E11" s="224" t="s">
        <v>144</v>
      </c>
      <c r="F11" s="224" t="s">
        <v>406</v>
      </c>
      <c r="G11" s="224" t="s">
        <v>782</v>
      </c>
      <c r="H11" s="224" t="s">
        <v>20</v>
      </c>
      <c r="I11" s="224">
        <v>2.5999999999999999E-2</v>
      </c>
      <c r="J11" s="224" t="s">
        <v>292</v>
      </c>
      <c r="K11" s="224">
        <v>5</v>
      </c>
      <c r="L11" s="224">
        <v>1</v>
      </c>
      <c r="M11" s="224">
        <v>1</v>
      </c>
      <c r="N11" s="224">
        <v>7</v>
      </c>
      <c r="O11" s="224">
        <v>24</v>
      </c>
      <c r="P11" s="224">
        <v>37</v>
      </c>
      <c r="Q11" s="224">
        <v>16.8</v>
      </c>
      <c r="R11" s="224">
        <v>0.21</v>
      </c>
      <c r="S11" s="224">
        <v>5.0999999999999997E-2</v>
      </c>
      <c r="T11" s="224">
        <v>5.2</v>
      </c>
      <c r="U11" s="224">
        <v>6</v>
      </c>
      <c r="V11" s="224">
        <v>0.16</v>
      </c>
      <c r="W11" s="224">
        <v>38</v>
      </c>
      <c r="X11" s="224">
        <v>1.5</v>
      </c>
      <c r="Y11" s="224">
        <v>1.51</v>
      </c>
      <c r="Z11" s="224">
        <v>5.3999999999999999E-2</v>
      </c>
      <c r="AA11" s="224">
        <v>0.91</v>
      </c>
      <c r="AB11" s="224">
        <v>0.09</v>
      </c>
      <c r="AC11" s="224">
        <v>0.08</v>
      </c>
      <c r="AD11" s="224">
        <v>7.0000000000000007E-2</v>
      </c>
      <c r="AE11" s="224">
        <v>0.96</v>
      </c>
      <c r="AF11" s="224">
        <v>0.19</v>
      </c>
      <c r="AG11" s="224">
        <v>7.5</v>
      </c>
      <c r="AH11" s="224">
        <v>0.03</v>
      </c>
      <c r="AI11" s="224">
        <v>81.3</v>
      </c>
      <c r="AJ11" s="224">
        <v>335.91</v>
      </c>
      <c r="AK11" s="224">
        <v>5.35</v>
      </c>
      <c r="AL11" s="224">
        <v>0.28000000000000003</v>
      </c>
      <c r="AM11" s="224">
        <v>341.26</v>
      </c>
      <c r="AN11" s="224">
        <v>0.28000000000000003</v>
      </c>
      <c r="AO11" s="224">
        <v>0.49</v>
      </c>
      <c r="AP11" s="224">
        <v>4.8999999999999998E-3</v>
      </c>
      <c r="AQ11" s="226">
        <f t="shared" si="0"/>
        <v>317.92500000000001</v>
      </c>
      <c r="AR11" s="234">
        <f t="shared" si="1"/>
        <v>1.0733978139498308</v>
      </c>
      <c r="AS11" s="224">
        <f t="shared" si="2"/>
        <v>1073397.8139498308</v>
      </c>
      <c r="AT11" s="234">
        <f t="shared" si="3"/>
        <v>6.0110277581190532</v>
      </c>
    </row>
    <row r="12" spans="1:46" s="205" customFormat="1" x14ac:dyDescent="0.3">
      <c r="A12" s="205" t="s">
        <v>853</v>
      </c>
      <c r="B12" s="205" t="s">
        <v>781</v>
      </c>
      <c r="C12" s="205">
        <v>137</v>
      </c>
      <c r="D12" s="205" t="s">
        <v>681</v>
      </c>
      <c r="E12" s="205" t="s">
        <v>144</v>
      </c>
      <c r="F12" s="205" t="s">
        <v>412</v>
      </c>
      <c r="G12" s="205" t="s">
        <v>782</v>
      </c>
      <c r="H12" s="205" t="s">
        <v>20</v>
      </c>
      <c r="I12" s="205">
        <v>2.1000000000000001E-2</v>
      </c>
      <c r="J12" s="205" t="s">
        <v>292</v>
      </c>
      <c r="K12" s="205">
        <v>0</v>
      </c>
      <c r="L12" s="205">
        <v>1</v>
      </c>
      <c r="M12" s="205">
        <v>0.99</v>
      </c>
      <c r="N12" s="205">
        <v>4</v>
      </c>
      <c r="O12" s="205">
        <v>14</v>
      </c>
      <c r="P12" s="205">
        <v>19</v>
      </c>
      <c r="Q12" s="205">
        <v>14.2</v>
      </c>
      <c r="R12" s="205">
        <v>7.0000000000000007E-2</v>
      </c>
      <c r="S12" s="205">
        <v>3.6999999999999998E-2</v>
      </c>
      <c r="T12" s="205">
        <v>5</v>
      </c>
      <c r="U12" s="205">
        <v>5.7</v>
      </c>
      <c r="V12" s="205">
        <v>0.13</v>
      </c>
      <c r="W12" s="205">
        <v>10.7</v>
      </c>
      <c r="X12" s="205">
        <v>0.99</v>
      </c>
      <c r="Y12" s="205">
        <v>0.69</v>
      </c>
      <c r="Z12" s="205">
        <v>6.6000000000000003E-2</v>
      </c>
      <c r="AA12" s="205">
        <v>0.42</v>
      </c>
      <c r="AB12" s="205">
        <v>0.01</v>
      </c>
      <c r="AC12" s="205">
        <v>0.02</v>
      </c>
      <c r="AD12" s="205">
        <v>0.02</v>
      </c>
      <c r="AE12" s="205">
        <v>1.24</v>
      </c>
      <c r="AF12" s="205">
        <v>0.99</v>
      </c>
      <c r="AG12" s="205" t="s">
        <v>784</v>
      </c>
      <c r="AH12" s="205">
        <v>0.02</v>
      </c>
      <c r="AI12" s="205">
        <v>53.7</v>
      </c>
      <c r="AJ12" s="205">
        <v>390.69</v>
      </c>
      <c r="AK12" s="205">
        <v>1.28</v>
      </c>
      <c r="AL12" s="205">
        <v>0.22</v>
      </c>
      <c r="AM12" s="205">
        <v>391.97</v>
      </c>
      <c r="AN12" s="205">
        <v>0.22</v>
      </c>
      <c r="AO12" s="205">
        <v>0.49</v>
      </c>
      <c r="AP12" s="205">
        <v>4.8999999999999998E-3</v>
      </c>
      <c r="AQ12" s="228">
        <f t="shared" si="0"/>
        <v>317.92500000000001</v>
      </c>
      <c r="AR12" s="225">
        <f t="shared" si="1"/>
        <v>1.2329008413934104</v>
      </c>
      <c r="AS12" s="205">
        <f t="shared" si="2"/>
        <v>1232900.8413934105</v>
      </c>
      <c r="AT12" s="225">
        <f t="shared" si="3"/>
        <v>5.4247637021310062</v>
      </c>
    </row>
    <row r="13" spans="1:46" s="205" customFormat="1" x14ac:dyDescent="0.3">
      <c r="A13" s="205" t="s">
        <v>854</v>
      </c>
      <c r="B13" s="205" t="s">
        <v>781</v>
      </c>
      <c r="C13" s="205">
        <v>182</v>
      </c>
      <c r="D13" s="205" t="s">
        <v>682</v>
      </c>
      <c r="E13" s="205" t="s">
        <v>144</v>
      </c>
      <c r="F13" s="205" t="s">
        <v>415</v>
      </c>
      <c r="G13" s="205" t="s">
        <v>782</v>
      </c>
      <c r="H13" s="205" t="s">
        <v>20</v>
      </c>
      <c r="I13" s="205">
        <v>2.1000000000000001E-2</v>
      </c>
      <c r="J13" s="205" t="s">
        <v>290</v>
      </c>
      <c r="K13" s="205">
        <v>0</v>
      </c>
      <c r="L13" s="205">
        <v>1</v>
      </c>
      <c r="M13" s="205">
        <v>0.99</v>
      </c>
      <c r="N13" s="205">
        <v>4</v>
      </c>
      <c r="O13" s="205">
        <v>19</v>
      </c>
      <c r="P13" s="205">
        <v>16</v>
      </c>
      <c r="Q13" s="205">
        <v>17.2</v>
      </c>
      <c r="R13" s="205">
        <v>0.18</v>
      </c>
      <c r="S13" s="205">
        <v>3.3000000000000002E-2</v>
      </c>
      <c r="T13" s="205">
        <v>5</v>
      </c>
      <c r="U13" s="205">
        <v>5.8</v>
      </c>
      <c r="V13" s="205">
        <v>0.25</v>
      </c>
      <c r="W13" s="205">
        <v>17.600000000000001</v>
      </c>
      <c r="X13" s="205">
        <v>0.14000000000000001</v>
      </c>
      <c r="Y13" s="205">
        <v>0.56000000000000005</v>
      </c>
      <c r="Z13" s="205">
        <v>9.4E-2</v>
      </c>
      <c r="AA13" s="205">
        <v>0.55000000000000004</v>
      </c>
      <c r="AB13" s="205">
        <v>0.05</v>
      </c>
      <c r="AC13" s="205">
        <v>0.01</v>
      </c>
      <c r="AD13" s="205">
        <v>0.01</v>
      </c>
      <c r="AE13" s="205">
        <v>1.32</v>
      </c>
      <c r="AF13" s="205">
        <v>0.13</v>
      </c>
      <c r="AG13" s="205">
        <v>2.4</v>
      </c>
      <c r="AH13" s="205">
        <v>0.03</v>
      </c>
      <c r="AI13" s="205">
        <v>54.9</v>
      </c>
      <c r="AJ13" s="205">
        <v>420.35</v>
      </c>
      <c r="AK13" s="205">
        <v>9.27</v>
      </c>
      <c r="AL13" s="205">
        <v>0.28000000000000003</v>
      </c>
      <c r="AM13" s="205">
        <v>429.62</v>
      </c>
      <c r="AN13" s="205">
        <v>0.28000000000000003</v>
      </c>
      <c r="AO13" s="205">
        <v>0.49</v>
      </c>
      <c r="AP13" s="205">
        <v>4.8999999999999998E-3</v>
      </c>
      <c r="AQ13" s="228">
        <f t="shared" si="0"/>
        <v>317.92500000000001</v>
      </c>
      <c r="AR13" s="225">
        <f t="shared" si="1"/>
        <v>1.3513249980341275</v>
      </c>
      <c r="AS13" s="205">
        <f t="shared" si="2"/>
        <v>1351324.9980341275</v>
      </c>
      <c r="AT13" s="225">
        <f t="shared" si="3"/>
        <v>7.5674199889911149</v>
      </c>
    </row>
    <row r="14" spans="1:46" s="229" customFormat="1" x14ac:dyDescent="0.3">
      <c r="A14" s="229" t="s">
        <v>855</v>
      </c>
      <c r="B14" s="229" t="s">
        <v>781</v>
      </c>
      <c r="C14" s="229">
        <v>203</v>
      </c>
      <c r="D14" s="229" t="s">
        <v>683</v>
      </c>
      <c r="E14" s="229" t="s">
        <v>144</v>
      </c>
      <c r="F14" s="229" t="s">
        <v>419</v>
      </c>
      <c r="G14" s="229" t="s">
        <v>782</v>
      </c>
      <c r="H14" s="229" t="s">
        <v>20</v>
      </c>
      <c r="I14" s="229">
        <v>1.6E-2</v>
      </c>
      <c r="J14" s="229" t="s">
        <v>292</v>
      </c>
      <c r="K14" s="229">
        <v>0</v>
      </c>
      <c r="L14" s="229">
        <v>1</v>
      </c>
      <c r="M14" s="229">
        <v>1</v>
      </c>
      <c r="N14" s="229">
        <v>8</v>
      </c>
      <c r="O14" s="229">
        <v>34</v>
      </c>
      <c r="P14" s="229">
        <v>0.995</v>
      </c>
      <c r="Q14" s="229">
        <v>41</v>
      </c>
      <c r="R14" s="229">
        <v>0.28000000000000003</v>
      </c>
      <c r="S14" s="229">
        <v>7.1999999999999995E-2</v>
      </c>
      <c r="T14" s="229">
        <v>5.3</v>
      </c>
      <c r="U14" s="229">
        <v>5.8</v>
      </c>
      <c r="V14" s="229">
        <v>0.28000000000000003</v>
      </c>
      <c r="W14" s="229">
        <v>31.4</v>
      </c>
      <c r="X14" s="229">
        <v>0.8</v>
      </c>
      <c r="Y14" s="229">
        <v>0.36</v>
      </c>
      <c r="Z14" s="229">
        <v>7.0999999999999994E-2</v>
      </c>
      <c r="AA14" s="229">
        <v>1.07</v>
      </c>
      <c r="AB14" s="229">
        <v>0.1</v>
      </c>
      <c r="AC14" s="229">
        <v>0.03</v>
      </c>
      <c r="AD14" s="229">
        <v>0.06</v>
      </c>
      <c r="AE14" s="229">
        <v>1.1200000000000001</v>
      </c>
      <c r="AF14" s="229">
        <v>0.17</v>
      </c>
      <c r="AG14" s="229">
        <v>7.7</v>
      </c>
      <c r="AH14" s="229">
        <v>0.04</v>
      </c>
      <c r="AI14" s="229">
        <v>63.3</v>
      </c>
      <c r="AJ14" s="229">
        <v>336.87</v>
      </c>
      <c r="AK14" s="229">
        <v>5.85</v>
      </c>
      <c r="AL14" s="229">
        <v>0.39</v>
      </c>
      <c r="AM14" s="229">
        <v>342.72</v>
      </c>
      <c r="AN14" s="229">
        <v>0.39</v>
      </c>
      <c r="AO14" s="229">
        <v>0.49</v>
      </c>
      <c r="AP14" s="229">
        <v>4.8999999999999998E-3</v>
      </c>
      <c r="AQ14" s="231">
        <f t="shared" si="0"/>
        <v>317.92500000000001</v>
      </c>
      <c r="AR14" s="230">
        <f t="shared" si="1"/>
        <v>1.0779900920028309</v>
      </c>
      <c r="AS14" s="229">
        <f t="shared" si="2"/>
        <v>1077990.0920028309</v>
      </c>
      <c r="AT14" s="230">
        <f t="shared" si="3"/>
        <v>8.4083227176220809</v>
      </c>
    </row>
    <row r="15" spans="1:46" s="224" customFormat="1" x14ac:dyDescent="0.3">
      <c r="A15" s="224" t="s">
        <v>856</v>
      </c>
      <c r="B15" s="224" t="s">
        <v>781</v>
      </c>
      <c r="C15" s="224">
        <v>89</v>
      </c>
      <c r="D15" s="224" t="s">
        <v>679</v>
      </c>
      <c r="E15" s="224" t="s">
        <v>149</v>
      </c>
      <c r="F15" s="224" t="s">
        <v>406</v>
      </c>
      <c r="G15" s="224" t="s">
        <v>782</v>
      </c>
      <c r="H15" s="224" t="s">
        <v>20</v>
      </c>
      <c r="I15" s="224">
        <v>3.5999999999999997E-2</v>
      </c>
      <c r="J15" s="224" t="s">
        <v>292</v>
      </c>
      <c r="K15" s="224">
        <v>0</v>
      </c>
      <c r="L15" s="224">
        <v>1</v>
      </c>
      <c r="M15" s="224">
        <v>1</v>
      </c>
      <c r="N15" s="224">
        <v>5</v>
      </c>
      <c r="O15" s="224">
        <v>20</v>
      </c>
      <c r="P15" s="224">
        <v>30</v>
      </c>
      <c r="Q15" s="224">
        <v>4.2</v>
      </c>
      <c r="R15" s="224">
        <v>0.19</v>
      </c>
      <c r="S15" s="224">
        <v>2.9000000000000001E-2</v>
      </c>
      <c r="T15" s="224">
        <v>5.0999999999999996</v>
      </c>
      <c r="U15" s="224">
        <v>5.9</v>
      </c>
      <c r="V15" s="224">
        <v>0.14000000000000001</v>
      </c>
      <c r="W15" s="224">
        <v>23.5</v>
      </c>
      <c r="X15" s="224">
        <v>0.1</v>
      </c>
      <c r="Y15" s="224">
        <v>1.17</v>
      </c>
      <c r="Z15" s="224">
        <v>7.9000000000000001E-2</v>
      </c>
      <c r="AA15" s="224">
        <v>0.53</v>
      </c>
      <c r="AB15" s="224">
        <v>0.11</v>
      </c>
      <c r="AC15" s="224">
        <v>0.06</v>
      </c>
      <c r="AD15" s="224">
        <v>0.03</v>
      </c>
      <c r="AE15" s="224">
        <v>1.5</v>
      </c>
      <c r="AF15" s="224">
        <v>0.21</v>
      </c>
      <c r="AG15" s="224">
        <v>2</v>
      </c>
      <c r="AH15" s="224">
        <v>0.01</v>
      </c>
      <c r="AI15" s="224">
        <v>74.3</v>
      </c>
      <c r="AJ15" s="224">
        <v>342.34</v>
      </c>
      <c r="AK15" s="224">
        <v>3.21</v>
      </c>
      <c r="AL15" s="224">
        <v>0.27</v>
      </c>
      <c r="AM15" s="224">
        <v>345.55</v>
      </c>
      <c r="AN15" s="224">
        <v>0.27</v>
      </c>
      <c r="AO15" s="224">
        <v>0.49</v>
      </c>
      <c r="AP15" s="224">
        <v>4.8999999999999998E-3</v>
      </c>
      <c r="AQ15" s="226">
        <f t="shared" si="0"/>
        <v>317.92500000000001</v>
      </c>
      <c r="AR15" s="234">
        <f t="shared" si="1"/>
        <v>1.0868915624754265</v>
      </c>
      <c r="AS15" s="224">
        <f t="shared" si="2"/>
        <v>1086891.5624754266</v>
      </c>
      <c r="AT15" s="234">
        <f t="shared" si="3"/>
        <v>5.8692144373673036</v>
      </c>
    </row>
    <row r="16" spans="1:46" s="205" customFormat="1" x14ac:dyDescent="0.3">
      <c r="A16" s="205" t="s">
        <v>857</v>
      </c>
      <c r="B16" s="205" t="s">
        <v>781</v>
      </c>
      <c r="C16" s="205">
        <v>149</v>
      </c>
      <c r="D16" s="205" t="s">
        <v>681</v>
      </c>
      <c r="E16" s="205" t="s">
        <v>149</v>
      </c>
      <c r="F16" s="205" t="s">
        <v>412</v>
      </c>
      <c r="G16" s="205" t="s">
        <v>782</v>
      </c>
      <c r="H16" s="205" t="s">
        <v>20</v>
      </c>
      <c r="I16" s="205">
        <v>2.4E-2</v>
      </c>
      <c r="J16" s="205" t="s">
        <v>746</v>
      </c>
      <c r="K16" s="205">
        <v>0</v>
      </c>
      <c r="L16" s="205">
        <v>1</v>
      </c>
      <c r="M16" s="205">
        <v>1</v>
      </c>
      <c r="N16" s="205">
        <v>2</v>
      </c>
      <c r="O16" s="205">
        <v>22</v>
      </c>
      <c r="P16" s="205">
        <v>17</v>
      </c>
      <c r="Q16" s="205">
        <v>2.7</v>
      </c>
      <c r="R16" s="205">
        <v>0.09</v>
      </c>
      <c r="S16" s="205">
        <v>1.9E-2</v>
      </c>
      <c r="T16" s="205">
        <v>4.7</v>
      </c>
      <c r="U16" s="205">
        <v>5.3</v>
      </c>
      <c r="V16" s="205">
        <v>0.14000000000000001</v>
      </c>
      <c r="W16" s="205">
        <v>14.9</v>
      </c>
      <c r="X16" s="205">
        <v>0.99</v>
      </c>
      <c r="Y16" s="205">
        <v>0.69</v>
      </c>
      <c r="Z16" s="205">
        <v>0.111</v>
      </c>
      <c r="AA16" s="205">
        <v>0.25</v>
      </c>
      <c r="AB16" s="205">
        <v>0.01</v>
      </c>
      <c r="AC16" s="205">
        <v>0.01</v>
      </c>
      <c r="AD16" s="205">
        <v>0.02</v>
      </c>
      <c r="AE16" s="205">
        <v>2.54</v>
      </c>
      <c r="AF16" s="205">
        <v>0.11</v>
      </c>
      <c r="AG16" s="205">
        <v>2.2999999999999998</v>
      </c>
      <c r="AH16" s="205">
        <v>0.04</v>
      </c>
      <c r="AI16" s="205">
        <v>66.2</v>
      </c>
      <c r="AJ16" s="205">
        <v>313.60000000000002</v>
      </c>
      <c r="AK16" s="205" t="s">
        <v>700</v>
      </c>
      <c r="AL16" s="205">
        <v>0.24</v>
      </c>
      <c r="AM16" s="205">
        <v>314.33</v>
      </c>
      <c r="AN16" s="205">
        <v>0.24</v>
      </c>
      <c r="AO16" s="205">
        <v>0.49</v>
      </c>
      <c r="AP16" s="205">
        <v>4.8999999999999998E-3</v>
      </c>
      <c r="AQ16" s="228">
        <f t="shared" si="0"/>
        <v>317.92500000000001</v>
      </c>
      <c r="AR16" s="225">
        <f t="shared" si="1"/>
        <v>0.98869230164346933</v>
      </c>
      <c r="AS16" s="205">
        <f t="shared" si="2"/>
        <v>988692.30164346937</v>
      </c>
      <c r="AT16" s="225">
        <f t="shared" si="3"/>
        <v>4.745723047888653</v>
      </c>
    </row>
    <row r="17" spans="1:46" s="205" customFormat="1" x14ac:dyDescent="0.3">
      <c r="A17" s="205" t="s">
        <v>858</v>
      </c>
      <c r="B17" s="205" t="s">
        <v>781</v>
      </c>
      <c r="C17" s="205">
        <v>170</v>
      </c>
      <c r="D17" s="205" t="s">
        <v>682</v>
      </c>
      <c r="E17" s="205" t="s">
        <v>149</v>
      </c>
      <c r="F17" s="205" t="s">
        <v>415</v>
      </c>
      <c r="G17" s="205" t="s">
        <v>782</v>
      </c>
      <c r="H17" s="205" t="s">
        <v>20</v>
      </c>
      <c r="I17" s="205">
        <v>0.02</v>
      </c>
      <c r="J17" s="205" t="s">
        <v>339</v>
      </c>
      <c r="K17" s="205">
        <v>0</v>
      </c>
      <c r="L17" s="205">
        <v>1</v>
      </c>
      <c r="M17" s="205">
        <v>0.99</v>
      </c>
      <c r="N17" s="205">
        <v>3</v>
      </c>
      <c r="O17" s="205">
        <v>21</v>
      </c>
      <c r="P17" s="205">
        <v>18</v>
      </c>
      <c r="Q17" s="205">
        <v>2.1</v>
      </c>
      <c r="R17" s="205">
        <v>0.14000000000000001</v>
      </c>
      <c r="S17" s="205">
        <v>0.02</v>
      </c>
      <c r="T17" s="205">
        <v>4.9000000000000004</v>
      </c>
      <c r="U17" s="205">
        <v>5.6</v>
      </c>
      <c r="V17" s="205">
        <v>0.26</v>
      </c>
      <c r="W17" s="205">
        <v>18.8</v>
      </c>
      <c r="X17" s="205">
        <v>0.99</v>
      </c>
      <c r="Y17" s="205">
        <v>0.34</v>
      </c>
      <c r="Z17" s="205">
        <v>0.11600000000000001</v>
      </c>
      <c r="AA17" s="205">
        <v>0.43</v>
      </c>
      <c r="AB17" s="205">
        <v>0.05</v>
      </c>
      <c r="AC17" s="205">
        <v>0.02</v>
      </c>
      <c r="AD17" s="205">
        <v>0.02</v>
      </c>
      <c r="AE17" s="205">
        <v>2.13</v>
      </c>
      <c r="AF17" s="205">
        <v>0.13</v>
      </c>
      <c r="AG17" s="205">
        <v>2.4</v>
      </c>
      <c r="AH17" s="205">
        <v>0.04</v>
      </c>
      <c r="AI17" s="205">
        <v>46.5</v>
      </c>
      <c r="AJ17" s="205">
        <v>384.08</v>
      </c>
      <c r="AK17" s="205">
        <v>11.97</v>
      </c>
      <c r="AL17" s="205">
        <v>0.22</v>
      </c>
      <c r="AM17" s="205">
        <v>396.05</v>
      </c>
      <c r="AN17" s="205">
        <v>0.22</v>
      </c>
      <c r="AO17" s="205">
        <v>0.49</v>
      </c>
      <c r="AP17" s="205">
        <v>4.8999999999999998E-3</v>
      </c>
      <c r="AQ17" s="228">
        <f t="shared" si="0"/>
        <v>317.92500000000001</v>
      </c>
      <c r="AR17" s="225">
        <f t="shared" si="1"/>
        <v>1.2457340567743964</v>
      </c>
      <c r="AS17" s="205">
        <f t="shared" si="2"/>
        <v>1245734.0567743964</v>
      </c>
      <c r="AT17" s="225">
        <f t="shared" si="3"/>
        <v>5.4812298498073444</v>
      </c>
    </row>
    <row r="18" spans="1:46" s="229" customFormat="1" x14ac:dyDescent="0.3">
      <c r="A18" s="229" t="s">
        <v>859</v>
      </c>
      <c r="B18" s="229" t="s">
        <v>781</v>
      </c>
      <c r="C18" s="229">
        <v>218</v>
      </c>
      <c r="D18" s="229" t="s">
        <v>683</v>
      </c>
      <c r="E18" s="229" t="s">
        <v>149</v>
      </c>
      <c r="F18" s="229" t="s">
        <v>419</v>
      </c>
      <c r="G18" s="229" t="s">
        <v>782</v>
      </c>
      <c r="H18" s="229" t="s">
        <v>20</v>
      </c>
      <c r="I18" s="229">
        <v>2.4E-2</v>
      </c>
      <c r="J18" s="229" t="s">
        <v>339</v>
      </c>
      <c r="K18" s="229">
        <v>0</v>
      </c>
      <c r="L18" s="229">
        <v>1</v>
      </c>
      <c r="M18" s="229">
        <v>0.99</v>
      </c>
      <c r="N18" s="229">
        <v>4</v>
      </c>
      <c r="O18" s="229">
        <v>16</v>
      </c>
      <c r="P18" s="229">
        <v>20</v>
      </c>
      <c r="Q18" s="229">
        <v>3.5</v>
      </c>
      <c r="R18" s="229">
        <v>0.24</v>
      </c>
      <c r="S18" s="229">
        <v>0.03</v>
      </c>
      <c r="T18" s="229">
        <v>4.7</v>
      </c>
      <c r="U18" s="229">
        <v>5.6</v>
      </c>
      <c r="V18" s="229">
        <v>0.25</v>
      </c>
      <c r="W18" s="229">
        <v>32.299999999999997</v>
      </c>
      <c r="X18" s="229">
        <v>0.1</v>
      </c>
      <c r="Y18" s="229">
        <v>0.4</v>
      </c>
      <c r="Z18" s="229">
        <v>0.11700000000000001</v>
      </c>
      <c r="AA18" s="229">
        <v>0.45</v>
      </c>
      <c r="AB18" s="229">
        <v>0.05</v>
      </c>
      <c r="AC18" s="229">
        <v>0.06</v>
      </c>
      <c r="AD18" s="229">
        <v>0.06</v>
      </c>
      <c r="AE18" s="229">
        <v>2.56</v>
      </c>
      <c r="AF18" s="229">
        <v>0.14000000000000001</v>
      </c>
      <c r="AG18" s="229">
        <v>5.3</v>
      </c>
      <c r="AH18" s="229">
        <v>0.04</v>
      </c>
      <c r="AI18" s="229">
        <v>60.5</v>
      </c>
      <c r="AJ18" s="229">
        <v>359.03</v>
      </c>
      <c r="AK18" s="229">
        <v>1.59</v>
      </c>
      <c r="AL18" s="229">
        <v>0.28999999999999998</v>
      </c>
      <c r="AM18" s="229">
        <v>360.62</v>
      </c>
      <c r="AN18" s="229">
        <v>0.28999999999999998</v>
      </c>
      <c r="AO18" s="229">
        <v>0.49</v>
      </c>
      <c r="AP18" s="229">
        <v>4.8999999999999998E-3</v>
      </c>
      <c r="AQ18" s="231">
        <f t="shared" si="0"/>
        <v>317.92500000000001</v>
      </c>
      <c r="AR18" s="230">
        <f t="shared" si="1"/>
        <v>1.1342926790909806</v>
      </c>
      <c r="AS18" s="229">
        <f t="shared" si="2"/>
        <v>1134292.6790909807</v>
      </c>
      <c r="AT18" s="230">
        <f t="shared" si="3"/>
        <v>6.5788975387276869</v>
      </c>
    </row>
    <row r="19" spans="1:46" s="224" customFormat="1" x14ac:dyDescent="0.3">
      <c r="A19" s="224" t="s">
        <v>860</v>
      </c>
      <c r="B19" s="224" t="s">
        <v>781</v>
      </c>
      <c r="C19" s="224">
        <v>101</v>
      </c>
      <c r="D19" s="224" t="s">
        <v>679</v>
      </c>
      <c r="E19" s="224" t="s">
        <v>154</v>
      </c>
      <c r="F19" s="224" t="s">
        <v>406</v>
      </c>
      <c r="G19" s="224" t="s">
        <v>782</v>
      </c>
      <c r="H19" s="224" t="s">
        <v>20</v>
      </c>
      <c r="I19" s="224">
        <v>5.1999999999999998E-2</v>
      </c>
      <c r="J19" s="224" t="s">
        <v>292</v>
      </c>
      <c r="K19" s="224">
        <v>0</v>
      </c>
      <c r="L19" s="224">
        <v>1</v>
      </c>
      <c r="M19" s="224">
        <v>1</v>
      </c>
      <c r="N19" s="224">
        <v>4</v>
      </c>
      <c r="O19" s="224">
        <v>21</v>
      </c>
      <c r="P19" s="224">
        <v>37</v>
      </c>
      <c r="Q19" s="224">
        <v>5.2</v>
      </c>
      <c r="R19" s="224">
        <v>0.19</v>
      </c>
      <c r="S19" s="224">
        <v>0.03</v>
      </c>
      <c r="T19" s="224">
        <v>4.5999999999999996</v>
      </c>
      <c r="U19" s="224">
        <v>5.3</v>
      </c>
      <c r="V19" s="224">
        <v>0.19</v>
      </c>
      <c r="W19" s="224">
        <v>34</v>
      </c>
      <c r="X19" s="224">
        <v>0.24</v>
      </c>
      <c r="Y19" s="224">
        <v>0.56000000000000005</v>
      </c>
      <c r="Z19" s="224">
        <v>0.19600000000000001</v>
      </c>
      <c r="AA19" s="224">
        <v>0.56000000000000005</v>
      </c>
      <c r="AB19" s="224">
        <v>0.12</v>
      </c>
      <c r="AC19" s="224">
        <v>0.06</v>
      </c>
      <c r="AD19" s="224">
        <v>0.05</v>
      </c>
      <c r="AE19" s="224">
        <v>4.03</v>
      </c>
      <c r="AF19" s="224">
        <v>0.25</v>
      </c>
      <c r="AG19" s="224">
        <v>11.2</v>
      </c>
      <c r="AH19" s="224">
        <v>0.04</v>
      </c>
      <c r="AI19" s="224">
        <v>75.7</v>
      </c>
      <c r="AJ19" s="224">
        <v>365.15</v>
      </c>
      <c r="AK19" s="224">
        <v>6.22</v>
      </c>
      <c r="AL19" s="224">
        <v>0.35</v>
      </c>
      <c r="AM19" s="224">
        <v>371.37</v>
      </c>
      <c r="AN19" s="224">
        <v>0.35</v>
      </c>
      <c r="AO19" s="224">
        <v>0.49</v>
      </c>
      <c r="AP19" s="224">
        <v>4.8999999999999998E-3</v>
      </c>
      <c r="AQ19" s="226">
        <f t="shared" si="0"/>
        <v>317.92500000000001</v>
      </c>
      <c r="AR19" s="234">
        <f t="shared" si="1"/>
        <v>1.1681056853031375</v>
      </c>
      <c r="AS19" s="224">
        <f t="shared" si="2"/>
        <v>1168105.6853031374</v>
      </c>
      <c r="AT19" s="234">
        <f t="shared" si="3"/>
        <v>8.1767397971219626</v>
      </c>
    </row>
    <row r="20" spans="1:46" s="205" customFormat="1" x14ac:dyDescent="0.3">
      <c r="A20" s="205" t="s">
        <v>861</v>
      </c>
      <c r="B20" s="205" t="s">
        <v>781</v>
      </c>
      <c r="C20" s="205">
        <v>116</v>
      </c>
      <c r="D20" s="205" t="s">
        <v>681</v>
      </c>
      <c r="E20" s="205" t="s">
        <v>154</v>
      </c>
      <c r="F20" s="205" t="s">
        <v>412</v>
      </c>
      <c r="G20" s="205" t="s">
        <v>782</v>
      </c>
      <c r="H20" s="205" t="s">
        <v>20</v>
      </c>
      <c r="I20" s="205">
        <v>0.02</v>
      </c>
      <c r="J20" s="205" t="s">
        <v>285</v>
      </c>
      <c r="K20" s="205">
        <v>0</v>
      </c>
      <c r="L20" s="205">
        <v>1</v>
      </c>
      <c r="M20" s="205">
        <v>1</v>
      </c>
      <c r="N20" s="205">
        <v>8</v>
      </c>
      <c r="O20" s="205">
        <v>15</v>
      </c>
      <c r="P20" s="205">
        <v>21</v>
      </c>
      <c r="Q20" s="205">
        <v>4.0999999999999996</v>
      </c>
      <c r="R20" s="205">
        <v>0.24</v>
      </c>
      <c r="S20" s="205">
        <v>2.7E-2</v>
      </c>
      <c r="T20" s="205">
        <v>4.7</v>
      </c>
      <c r="U20" s="205">
        <v>5.5</v>
      </c>
      <c r="V20" s="205">
        <v>0.23</v>
      </c>
      <c r="W20" s="205">
        <v>17.8</v>
      </c>
      <c r="X20" s="205">
        <v>0.24</v>
      </c>
      <c r="Y20" s="205">
        <v>0.89</v>
      </c>
      <c r="Z20" s="205">
        <v>8.6999999999999994E-2</v>
      </c>
      <c r="AA20" s="205">
        <v>0.6</v>
      </c>
      <c r="AB20" s="205">
        <v>0.04</v>
      </c>
      <c r="AC20" s="205">
        <v>0.02</v>
      </c>
      <c r="AD20" s="205">
        <v>0.02</v>
      </c>
      <c r="AE20" s="205">
        <v>2.2200000000000002</v>
      </c>
      <c r="AF20" s="205">
        <v>0.15</v>
      </c>
      <c r="AG20" s="205" t="s">
        <v>784</v>
      </c>
      <c r="AH20" s="205">
        <v>0.02</v>
      </c>
      <c r="AI20" s="205">
        <v>44.3</v>
      </c>
      <c r="AJ20" s="205">
        <v>388.72</v>
      </c>
      <c r="AK20" s="205">
        <v>6.01</v>
      </c>
      <c r="AL20" s="205">
        <v>0.31</v>
      </c>
      <c r="AM20" s="205">
        <v>394.73</v>
      </c>
      <c r="AN20" s="205">
        <v>0.31</v>
      </c>
      <c r="AO20" s="205">
        <v>0.49</v>
      </c>
      <c r="AP20" s="205">
        <v>4.8999999999999998E-3</v>
      </c>
      <c r="AQ20" s="228">
        <f t="shared" si="0"/>
        <v>317.92500000000001</v>
      </c>
      <c r="AR20" s="225">
        <f t="shared" si="1"/>
        <v>1.2415821341511364</v>
      </c>
      <c r="AS20" s="205">
        <f t="shared" si="2"/>
        <v>1241582.1341511363</v>
      </c>
      <c r="AT20" s="225">
        <f t="shared" si="3"/>
        <v>7.6978092317370459</v>
      </c>
    </row>
    <row r="21" spans="1:46" s="205" customFormat="1" x14ac:dyDescent="0.3">
      <c r="A21" s="205" t="s">
        <v>862</v>
      </c>
      <c r="B21" s="205" t="s">
        <v>781</v>
      </c>
      <c r="C21" s="205">
        <v>188</v>
      </c>
      <c r="D21" s="205" t="s">
        <v>682</v>
      </c>
      <c r="E21" s="205" t="s">
        <v>154</v>
      </c>
      <c r="F21" s="205" t="s">
        <v>415</v>
      </c>
      <c r="G21" s="205" t="s">
        <v>782</v>
      </c>
      <c r="H21" s="205" t="s">
        <v>20</v>
      </c>
      <c r="I21" s="205">
        <v>1.9E-2</v>
      </c>
      <c r="J21" s="205" t="s">
        <v>339</v>
      </c>
      <c r="K21" s="205">
        <v>0</v>
      </c>
      <c r="L21" s="205">
        <v>1</v>
      </c>
      <c r="M21" s="205">
        <v>0.99</v>
      </c>
      <c r="N21" s="205">
        <v>3</v>
      </c>
      <c r="O21" s="205">
        <v>14</v>
      </c>
      <c r="P21" s="205">
        <v>19</v>
      </c>
      <c r="Q21" s="205">
        <v>4.5</v>
      </c>
      <c r="R21" s="205">
        <v>0.16</v>
      </c>
      <c r="S21" s="205">
        <v>2.9000000000000001E-2</v>
      </c>
      <c r="T21" s="205">
        <v>4.8</v>
      </c>
      <c r="U21" s="205">
        <v>5.5</v>
      </c>
      <c r="V21" s="205">
        <v>0.37</v>
      </c>
      <c r="W21" s="205">
        <v>15.6</v>
      </c>
      <c r="X21" s="205">
        <v>0.11</v>
      </c>
      <c r="Y21" s="205">
        <v>0.69</v>
      </c>
      <c r="Z21" s="205">
        <v>0.104</v>
      </c>
      <c r="AA21" s="205">
        <v>0.44</v>
      </c>
      <c r="AB21" s="205">
        <v>0.04</v>
      </c>
      <c r="AC21" s="205">
        <v>0.03</v>
      </c>
      <c r="AD21" s="205">
        <v>0.02</v>
      </c>
      <c r="AE21" s="205">
        <v>1.93</v>
      </c>
      <c r="AF21" s="205">
        <v>0.11</v>
      </c>
      <c r="AG21" s="205">
        <v>2.2000000000000002</v>
      </c>
      <c r="AH21" s="205">
        <v>0.04</v>
      </c>
      <c r="AI21" s="205">
        <v>50</v>
      </c>
      <c r="AJ21" s="205">
        <v>340.95</v>
      </c>
      <c r="AK21" s="205">
        <v>3.89</v>
      </c>
      <c r="AL21" s="205">
        <v>0.26</v>
      </c>
      <c r="AM21" s="205">
        <v>344.84</v>
      </c>
      <c r="AN21" s="205">
        <v>0.26</v>
      </c>
      <c r="AO21" s="205">
        <v>0.49</v>
      </c>
      <c r="AP21" s="205">
        <v>4.8999999999999998E-3</v>
      </c>
      <c r="AQ21" s="228">
        <f t="shared" si="0"/>
        <v>317.92500000000001</v>
      </c>
      <c r="AR21" s="225">
        <f t="shared" si="1"/>
        <v>1.0846583313674607</v>
      </c>
      <c r="AS21" s="205">
        <f t="shared" si="2"/>
        <v>1084658.3313674608</v>
      </c>
      <c r="AT21" s="225">
        <f t="shared" si="3"/>
        <v>5.6402233231107957</v>
      </c>
    </row>
    <row r="22" spans="1:46" s="229" customFormat="1" x14ac:dyDescent="0.3">
      <c r="A22" s="229" t="s">
        <v>863</v>
      </c>
      <c r="B22" s="229" t="s">
        <v>781</v>
      </c>
      <c r="C22" s="229">
        <v>224</v>
      </c>
      <c r="D22" s="229" t="s">
        <v>683</v>
      </c>
      <c r="E22" s="229" t="s">
        <v>154</v>
      </c>
      <c r="F22" s="229" t="s">
        <v>419</v>
      </c>
      <c r="G22" s="229" t="s">
        <v>782</v>
      </c>
      <c r="H22" s="229" t="s">
        <v>20</v>
      </c>
      <c r="I22" s="229">
        <v>1.7000000000000001E-2</v>
      </c>
      <c r="J22" s="229" t="s">
        <v>339</v>
      </c>
      <c r="K22" s="229">
        <v>0</v>
      </c>
      <c r="L22" s="229">
        <v>1</v>
      </c>
      <c r="M22" s="229">
        <v>0.99</v>
      </c>
      <c r="N22" s="229">
        <v>8</v>
      </c>
      <c r="O22" s="229">
        <v>14</v>
      </c>
      <c r="P22" s="229">
        <v>0.995</v>
      </c>
      <c r="Q22" s="229">
        <v>3.8</v>
      </c>
      <c r="R22" s="229">
        <v>0.27</v>
      </c>
      <c r="S22" s="229">
        <v>3.1E-2</v>
      </c>
      <c r="T22" s="229">
        <v>4.7</v>
      </c>
      <c r="U22" s="229">
        <v>5.5</v>
      </c>
      <c r="V22" s="229">
        <v>0.24</v>
      </c>
      <c r="W22" s="229">
        <v>24.7</v>
      </c>
      <c r="X22" s="229">
        <v>0.99</v>
      </c>
      <c r="Y22" s="229">
        <v>0.47</v>
      </c>
      <c r="Z22" s="229">
        <v>0.152</v>
      </c>
      <c r="AA22" s="229">
        <v>0.45</v>
      </c>
      <c r="AB22" s="229">
        <v>7.0000000000000007E-2</v>
      </c>
      <c r="AC22" s="229">
        <v>0.01</v>
      </c>
      <c r="AD22" s="229">
        <v>0.05</v>
      </c>
      <c r="AE22" s="229">
        <v>2.23</v>
      </c>
      <c r="AF22" s="229">
        <v>0.13</v>
      </c>
      <c r="AG22" s="229">
        <v>3.3</v>
      </c>
      <c r="AH22" s="229">
        <v>0.03</v>
      </c>
      <c r="AI22" s="229">
        <v>56.9</v>
      </c>
      <c r="AJ22" s="229">
        <v>329.27</v>
      </c>
      <c r="AK22" s="229">
        <v>1.87</v>
      </c>
      <c r="AL22" s="229">
        <v>0.35</v>
      </c>
      <c r="AM22" s="229">
        <v>331.14</v>
      </c>
      <c r="AN22" s="229">
        <v>0.35</v>
      </c>
      <c r="AO22" s="229">
        <v>0.49</v>
      </c>
      <c r="AP22" s="229">
        <v>4.8999999999999998E-3</v>
      </c>
      <c r="AQ22" s="231">
        <f t="shared" si="0"/>
        <v>317.92500000000001</v>
      </c>
      <c r="AR22" s="230">
        <f t="shared" si="1"/>
        <v>1.0415664071715027</v>
      </c>
      <c r="AS22" s="229">
        <f t="shared" si="2"/>
        <v>1041566.4071715027</v>
      </c>
      <c r="AT22" s="230">
        <f t="shared" si="3"/>
        <v>7.2909648502005187</v>
      </c>
    </row>
    <row r="23" spans="1:46" s="224" customFormat="1" x14ac:dyDescent="0.3">
      <c r="A23" s="224" t="s">
        <v>864</v>
      </c>
      <c r="B23" s="224" t="s">
        <v>781</v>
      </c>
      <c r="C23" s="224">
        <v>83</v>
      </c>
      <c r="D23" s="224" t="s">
        <v>679</v>
      </c>
      <c r="E23" s="224" t="s">
        <v>159</v>
      </c>
      <c r="F23" s="224" t="s">
        <v>406</v>
      </c>
      <c r="G23" s="224" t="s">
        <v>782</v>
      </c>
      <c r="H23" s="224" t="s">
        <v>20</v>
      </c>
      <c r="I23" s="224">
        <v>4.8000000000000001E-2</v>
      </c>
      <c r="J23" s="224" t="s">
        <v>292</v>
      </c>
      <c r="K23" s="224">
        <v>0</v>
      </c>
      <c r="L23" s="224">
        <v>1</v>
      </c>
      <c r="M23" s="224">
        <v>1</v>
      </c>
      <c r="N23" s="224">
        <v>6</v>
      </c>
      <c r="O23" s="224">
        <v>26</v>
      </c>
      <c r="P23" s="224">
        <v>29</v>
      </c>
      <c r="Q23" s="224">
        <v>5</v>
      </c>
      <c r="R23" s="224">
        <v>0.15</v>
      </c>
      <c r="S23" s="224">
        <v>3.1E-2</v>
      </c>
      <c r="T23" s="224">
        <v>4.7</v>
      </c>
      <c r="U23" s="224">
        <v>5.6</v>
      </c>
      <c r="V23" s="224">
        <v>0.17</v>
      </c>
      <c r="W23" s="224">
        <v>32.9</v>
      </c>
      <c r="X23" s="224">
        <v>0.1</v>
      </c>
      <c r="Y23" s="224">
        <v>2.98</v>
      </c>
      <c r="Z23" s="224">
        <v>0.13400000000000001</v>
      </c>
      <c r="AA23" s="224">
        <v>0.42</v>
      </c>
      <c r="AB23" s="224">
        <v>7.0000000000000007E-2</v>
      </c>
      <c r="AC23" s="224">
        <v>0.05</v>
      </c>
      <c r="AD23" s="224">
        <v>0.04</v>
      </c>
      <c r="AE23" s="224">
        <v>2.2400000000000002</v>
      </c>
      <c r="AF23" s="224">
        <v>0.19</v>
      </c>
      <c r="AG23" s="224">
        <v>7.5</v>
      </c>
      <c r="AH23" s="224">
        <v>0.03</v>
      </c>
      <c r="AI23" s="224">
        <v>94.3</v>
      </c>
      <c r="AJ23" s="224">
        <v>400.8</v>
      </c>
      <c r="AK23" s="224">
        <v>2.77</v>
      </c>
      <c r="AL23" s="224">
        <v>0.19</v>
      </c>
      <c r="AM23" s="224">
        <v>403.57</v>
      </c>
      <c r="AN23" s="224">
        <v>0.19</v>
      </c>
      <c r="AO23" s="224">
        <v>0.49</v>
      </c>
      <c r="AP23" s="224">
        <v>4.8999999999999998E-3</v>
      </c>
      <c r="AQ23" s="226">
        <f t="shared" si="0"/>
        <v>317.92500000000001</v>
      </c>
      <c r="AR23" s="234">
        <f t="shared" si="1"/>
        <v>1.2693874341432727</v>
      </c>
      <c r="AS23" s="224">
        <f t="shared" si="2"/>
        <v>1269387.4341432727</v>
      </c>
      <c r="AT23" s="234">
        <f t="shared" si="3"/>
        <v>4.823672249744436</v>
      </c>
    </row>
    <row r="24" spans="1:46" s="205" customFormat="1" x14ac:dyDescent="0.3">
      <c r="A24" s="205" t="s">
        <v>865</v>
      </c>
      <c r="B24" s="205" t="s">
        <v>781</v>
      </c>
      <c r="C24" s="205">
        <v>125</v>
      </c>
      <c r="D24" s="205" t="s">
        <v>681</v>
      </c>
      <c r="E24" s="205" t="s">
        <v>159</v>
      </c>
      <c r="F24" s="205" t="s">
        <v>412</v>
      </c>
      <c r="G24" s="205" t="s">
        <v>782</v>
      </c>
      <c r="H24" s="205" t="s">
        <v>20</v>
      </c>
      <c r="I24" s="205">
        <v>2.8000000000000001E-2</v>
      </c>
      <c r="J24" s="205" t="s">
        <v>746</v>
      </c>
      <c r="K24" s="205">
        <v>0</v>
      </c>
      <c r="L24" s="205">
        <v>1</v>
      </c>
      <c r="M24" s="205">
        <v>0.99</v>
      </c>
      <c r="N24" s="205">
        <v>6</v>
      </c>
      <c r="O24" s="205">
        <v>25</v>
      </c>
      <c r="P24" s="205">
        <v>24</v>
      </c>
      <c r="Q24" s="205">
        <v>3.5</v>
      </c>
      <c r="R24" s="205">
        <v>0.18</v>
      </c>
      <c r="S24" s="205">
        <v>2.7E-2</v>
      </c>
      <c r="T24" s="205">
        <v>5.0999999999999996</v>
      </c>
      <c r="U24" s="205">
        <v>5.8</v>
      </c>
      <c r="V24" s="205">
        <v>0.19</v>
      </c>
      <c r="W24" s="205">
        <v>22.8</v>
      </c>
      <c r="X24" s="205">
        <v>0.15</v>
      </c>
      <c r="Y24" s="205">
        <v>0.56999999999999995</v>
      </c>
      <c r="Z24" s="205">
        <v>0.06</v>
      </c>
      <c r="AA24" s="205">
        <v>0.73</v>
      </c>
      <c r="AB24" s="205">
        <v>0.08</v>
      </c>
      <c r="AC24" s="205">
        <v>0.04</v>
      </c>
      <c r="AD24" s="205">
        <v>0.02</v>
      </c>
      <c r="AE24" s="205">
        <v>1.34</v>
      </c>
      <c r="AF24" s="205">
        <v>0.13</v>
      </c>
      <c r="AG24" s="205">
        <v>7.4</v>
      </c>
      <c r="AH24" s="205">
        <v>0.02</v>
      </c>
      <c r="AI24" s="205">
        <v>75.099999999999994</v>
      </c>
      <c r="AJ24" s="205">
        <v>370.78</v>
      </c>
      <c r="AK24" s="205">
        <v>4.12</v>
      </c>
      <c r="AL24" s="205">
        <v>0.28000000000000003</v>
      </c>
      <c r="AM24" s="205">
        <v>374.9</v>
      </c>
      <c r="AN24" s="205">
        <v>0.28000000000000003</v>
      </c>
      <c r="AO24" s="205">
        <v>0.49</v>
      </c>
      <c r="AP24" s="205">
        <v>4.8999999999999998E-3</v>
      </c>
      <c r="AQ24" s="228">
        <f t="shared" si="0"/>
        <v>317.92500000000001</v>
      </c>
      <c r="AR24" s="225">
        <f t="shared" si="1"/>
        <v>1.1792089329244317</v>
      </c>
      <c r="AS24" s="205">
        <f t="shared" si="2"/>
        <v>1179208.9329244317</v>
      </c>
      <c r="AT24" s="225">
        <f t="shared" si="3"/>
        <v>6.6035700243768192</v>
      </c>
    </row>
    <row r="25" spans="1:46" s="205" customFormat="1" x14ac:dyDescent="0.3">
      <c r="A25" s="205" t="s">
        <v>866</v>
      </c>
      <c r="B25" s="205" t="s">
        <v>781</v>
      </c>
      <c r="C25" s="205">
        <v>179</v>
      </c>
      <c r="D25" s="205" t="s">
        <v>682</v>
      </c>
      <c r="E25" s="205" t="s">
        <v>159</v>
      </c>
      <c r="F25" s="205" t="s">
        <v>415</v>
      </c>
      <c r="G25" s="205" t="s">
        <v>782</v>
      </c>
      <c r="H25" s="205" t="s">
        <v>20</v>
      </c>
      <c r="I25" s="205">
        <v>1.9E-2</v>
      </c>
      <c r="J25" s="205" t="s">
        <v>292</v>
      </c>
      <c r="K25" s="205">
        <v>0</v>
      </c>
      <c r="L25" s="205">
        <v>1</v>
      </c>
      <c r="M25" s="205">
        <v>1</v>
      </c>
      <c r="N25" s="205">
        <v>3</v>
      </c>
      <c r="O25" s="205">
        <v>10</v>
      </c>
      <c r="P25" s="205">
        <v>19</v>
      </c>
      <c r="Q25" s="205">
        <v>1.8</v>
      </c>
      <c r="R25" s="205">
        <v>0.17</v>
      </c>
      <c r="S25" s="205">
        <v>0.02</v>
      </c>
      <c r="T25" s="205">
        <v>5.4</v>
      </c>
      <c r="U25" s="205">
        <v>6.1</v>
      </c>
      <c r="V25" s="205">
        <v>0.28000000000000003</v>
      </c>
      <c r="W25" s="205">
        <v>9.1999999999999993</v>
      </c>
      <c r="X25" s="205">
        <v>0.16</v>
      </c>
      <c r="Y25" s="205">
        <v>0.54</v>
      </c>
      <c r="Z25" s="205">
        <v>3.7999999999999999E-2</v>
      </c>
      <c r="AA25" s="205">
        <v>0.55000000000000004</v>
      </c>
      <c r="AB25" s="205">
        <v>7.0000000000000007E-2</v>
      </c>
      <c r="AC25" s="205">
        <v>0.03</v>
      </c>
      <c r="AD25" s="205">
        <v>8.9999999999999993E-3</v>
      </c>
      <c r="AE25" s="205">
        <v>0.57999999999999996</v>
      </c>
      <c r="AF25" s="205">
        <v>0.1</v>
      </c>
      <c r="AG25" s="205">
        <v>1.1000000000000001</v>
      </c>
      <c r="AH25" s="205">
        <v>0.04</v>
      </c>
      <c r="AI25" s="205">
        <v>37</v>
      </c>
      <c r="AJ25" s="205">
        <v>362.47</v>
      </c>
      <c r="AK25" s="205">
        <v>7.23</v>
      </c>
      <c r="AL25" s="205">
        <v>0.35</v>
      </c>
      <c r="AM25" s="205">
        <v>369.7</v>
      </c>
      <c r="AN25" s="205">
        <v>0.35</v>
      </c>
      <c r="AO25" s="205">
        <v>0.49</v>
      </c>
      <c r="AP25" s="205">
        <v>4.8999999999999998E-3</v>
      </c>
      <c r="AQ25" s="228">
        <f t="shared" si="0"/>
        <v>317.92500000000001</v>
      </c>
      <c r="AR25" s="225">
        <f t="shared" si="1"/>
        <v>1.162852874105528</v>
      </c>
      <c r="AS25" s="205">
        <f t="shared" si="2"/>
        <v>1162852.874105528</v>
      </c>
      <c r="AT25" s="225">
        <f t="shared" si="3"/>
        <v>8.1399701187386952</v>
      </c>
    </row>
    <row r="26" spans="1:46" s="229" customFormat="1" x14ac:dyDescent="0.3">
      <c r="A26" s="229" t="s">
        <v>867</v>
      </c>
      <c r="B26" s="229" t="s">
        <v>781</v>
      </c>
      <c r="C26" s="229">
        <v>230</v>
      </c>
      <c r="D26" s="229" t="s">
        <v>683</v>
      </c>
      <c r="E26" s="229" t="s">
        <v>159</v>
      </c>
      <c r="F26" s="229" t="s">
        <v>419</v>
      </c>
      <c r="G26" s="229" t="s">
        <v>782</v>
      </c>
      <c r="H26" s="229" t="s">
        <v>20</v>
      </c>
      <c r="I26" s="229">
        <v>2.5000000000000001E-2</v>
      </c>
      <c r="J26" s="229" t="s">
        <v>339</v>
      </c>
      <c r="K26" s="229">
        <v>0</v>
      </c>
      <c r="L26" s="229">
        <v>1</v>
      </c>
      <c r="M26" s="229">
        <v>0.99</v>
      </c>
      <c r="N26" s="229">
        <v>8</v>
      </c>
      <c r="O26" s="229">
        <v>22</v>
      </c>
      <c r="P26" s="229">
        <v>28</v>
      </c>
      <c r="Q26" s="229">
        <v>4.3</v>
      </c>
      <c r="R26" s="229">
        <v>0.22</v>
      </c>
      <c r="S26" s="229">
        <v>3.1E-2</v>
      </c>
      <c r="T26" s="229">
        <v>4.9000000000000004</v>
      </c>
      <c r="U26" s="229">
        <v>5.6</v>
      </c>
      <c r="V26" s="229">
        <v>0.22</v>
      </c>
      <c r="W26" s="229">
        <v>22.3</v>
      </c>
      <c r="X26" s="229">
        <v>0.1</v>
      </c>
      <c r="Y26" s="229">
        <v>0.56999999999999995</v>
      </c>
      <c r="Z26" s="229">
        <v>0.11899999999999999</v>
      </c>
      <c r="AA26" s="229">
        <v>0.43</v>
      </c>
      <c r="AB26" s="229">
        <v>0.06</v>
      </c>
      <c r="AC26" s="229">
        <v>0.05</v>
      </c>
      <c r="AD26" s="229">
        <v>0.06</v>
      </c>
      <c r="AE26" s="229">
        <v>2.4300000000000002</v>
      </c>
      <c r="AF26" s="229">
        <v>0.13</v>
      </c>
      <c r="AG26" s="229">
        <v>2.8</v>
      </c>
      <c r="AH26" s="229">
        <v>0.03</v>
      </c>
      <c r="AI26" s="229">
        <v>67.400000000000006</v>
      </c>
      <c r="AJ26" s="229">
        <v>408.61</v>
      </c>
      <c r="AK26" s="229">
        <v>2.35</v>
      </c>
      <c r="AL26" s="229">
        <v>0.24</v>
      </c>
      <c r="AM26" s="229">
        <v>410.96</v>
      </c>
      <c r="AN26" s="229">
        <v>0.24</v>
      </c>
      <c r="AO26" s="229">
        <v>0.49</v>
      </c>
      <c r="AP26" s="229">
        <v>4.8999999999999998E-3</v>
      </c>
      <c r="AQ26" s="231">
        <f t="shared" si="0"/>
        <v>317.92500000000001</v>
      </c>
      <c r="AR26" s="230">
        <f t="shared" si="1"/>
        <v>1.2926319100416763</v>
      </c>
      <c r="AS26" s="229">
        <f t="shared" si="2"/>
        <v>1292631.9100416764</v>
      </c>
      <c r="AT26" s="230">
        <f t="shared" si="3"/>
        <v>6.2046331682000453</v>
      </c>
    </row>
    <row r="27" spans="1:46" s="224" customFormat="1" x14ac:dyDescent="0.3">
      <c r="A27" s="224" t="s">
        <v>868</v>
      </c>
      <c r="B27" s="224" t="s">
        <v>781</v>
      </c>
      <c r="C27" s="224">
        <v>95</v>
      </c>
      <c r="D27" s="224" t="s">
        <v>679</v>
      </c>
      <c r="E27" s="224" t="s">
        <v>164</v>
      </c>
      <c r="F27" s="224" t="s">
        <v>406</v>
      </c>
      <c r="G27" s="224" t="s">
        <v>782</v>
      </c>
      <c r="H27" s="224" t="s">
        <v>20</v>
      </c>
      <c r="I27" s="224">
        <v>6.2E-2</v>
      </c>
      <c r="J27" s="224" t="s">
        <v>292</v>
      </c>
      <c r="K27" s="224">
        <v>0</v>
      </c>
      <c r="L27" s="224">
        <v>1</v>
      </c>
      <c r="M27" s="224">
        <v>2</v>
      </c>
      <c r="N27" s="224">
        <v>5</v>
      </c>
      <c r="O27" s="224">
        <v>21</v>
      </c>
      <c r="P27" s="224">
        <v>27</v>
      </c>
      <c r="Q27" s="224">
        <v>6</v>
      </c>
      <c r="R27" s="224">
        <v>0.19</v>
      </c>
      <c r="S27" s="224">
        <v>2.8000000000000001E-2</v>
      </c>
      <c r="T27" s="224">
        <v>4.7</v>
      </c>
      <c r="U27" s="224">
        <v>5.6</v>
      </c>
      <c r="V27" s="224">
        <v>0.17</v>
      </c>
      <c r="W27" s="224">
        <v>38.299999999999997</v>
      </c>
      <c r="X27" s="224">
        <v>0.1</v>
      </c>
      <c r="Y27" s="224">
        <v>0.35</v>
      </c>
      <c r="Z27" s="224">
        <v>0.17199999999999999</v>
      </c>
      <c r="AA27" s="224">
        <v>0.54</v>
      </c>
      <c r="AB27" s="224">
        <v>0.12</v>
      </c>
      <c r="AC27" s="224">
        <v>0.03</v>
      </c>
      <c r="AD27" s="224">
        <v>0.05</v>
      </c>
      <c r="AE27" s="224">
        <v>3.33</v>
      </c>
      <c r="AF27" s="224">
        <v>0.2</v>
      </c>
      <c r="AG27" s="224">
        <v>6.3</v>
      </c>
      <c r="AH27" s="224">
        <v>0.03</v>
      </c>
      <c r="AI27" s="224">
        <v>75.2</v>
      </c>
      <c r="AJ27" s="224">
        <v>340.98</v>
      </c>
      <c r="AK27" s="224">
        <v>3.95</v>
      </c>
      <c r="AL27" s="224">
        <v>0.21</v>
      </c>
      <c r="AM27" s="224">
        <v>344.93</v>
      </c>
      <c r="AN27" s="224">
        <v>0.21</v>
      </c>
      <c r="AO27" s="224">
        <v>0.49</v>
      </c>
      <c r="AP27" s="224">
        <v>4.8999999999999998E-3</v>
      </c>
      <c r="AQ27" s="226">
        <f t="shared" si="0"/>
        <v>317.92500000000001</v>
      </c>
      <c r="AR27" s="234">
        <f t="shared" si="1"/>
        <v>1.0849414170008649</v>
      </c>
      <c r="AS27" s="224">
        <f t="shared" si="2"/>
        <v>1084941.4170008649</v>
      </c>
      <c r="AT27" s="234">
        <f t="shared" si="3"/>
        <v>4.5567539514036328</v>
      </c>
    </row>
    <row r="28" spans="1:46" s="205" customFormat="1" x14ac:dyDescent="0.3">
      <c r="A28" s="205" t="s">
        <v>869</v>
      </c>
      <c r="B28" s="205" t="s">
        <v>781</v>
      </c>
      <c r="C28" s="205">
        <v>131</v>
      </c>
      <c r="D28" s="205" t="s">
        <v>681</v>
      </c>
      <c r="E28" s="205" t="s">
        <v>164</v>
      </c>
      <c r="F28" s="205" t="s">
        <v>412</v>
      </c>
      <c r="G28" s="205" t="s">
        <v>782</v>
      </c>
      <c r="H28" s="205" t="s">
        <v>20</v>
      </c>
      <c r="I28" s="205">
        <v>0.02</v>
      </c>
      <c r="J28" s="205" t="s">
        <v>339</v>
      </c>
      <c r="K28" s="205">
        <v>0</v>
      </c>
      <c r="L28" s="205">
        <v>1</v>
      </c>
      <c r="M28" s="205">
        <v>1</v>
      </c>
      <c r="N28" s="205">
        <v>4</v>
      </c>
      <c r="O28" s="205">
        <v>20</v>
      </c>
      <c r="P28" s="205">
        <v>62</v>
      </c>
      <c r="Q28" s="205">
        <v>4.7</v>
      </c>
      <c r="R28" s="205">
        <v>0.13</v>
      </c>
      <c r="S28" s="205">
        <v>3.1E-2</v>
      </c>
      <c r="T28" s="205">
        <v>5.3</v>
      </c>
      <c r="U28" s="205">
        <v>6.2</v>
      </c>
      <c r="V28" s="205">
        <v>0.22</v>
      </c>
      <c r="W28" s="205">
        <v>14.7</v>
      </c>
      <c r="X28" s="205">
        <v>0.99</v>
      </c>
      <c r="Y28" s="205">
        <v>0.47</v>
      </c>
      <c r="Z28" s="205">
        <v>4.1000000000000002E-2</v>
      </c>
      <c r="AA28" s="205">
        <v>0.68</v>
      </c>
      <c r="AB28" s="205">
        <v>0.05</v>
      </c>
      <c r="AC28" s="205">
        <v>0.15</v>
      </c>
      <c r="AD28" s="205">
        <v>0.02</v>
      </c>
      <c r="AE28" s="205">
        <v>0.99</v>
      </c>
      <c r="AF28" s="205">
        <v>0.12</v>
      </c>
      <c r="AG28" s="205">
        <v>3.8</v>
      </c>
      <c r="AH28" s="205">
        <v>0.02</v>
      </c>
      <c r="AI28" s="205">
        <v>58.8</v>
      </c>
      <c r="AJ28" s="205">
        <v>388.76</v>
      </c>
      <c r="AK28" s="205">
        <v>1.62</v>
      </c>
      <c r="AL28" s="205">
        <v>0.25</v>
      </c>
      <c r="AM28" s="205">
        <v>390.38</v>
      </c>
      <c r="AN28" s="205">
        <v>0.25</v>
      </c>
      <c r="AO28" s="205">
        <v>0.49</v>
      </c>
      <c r="AP28" s="205">
        <v>4.8999999999999998E-3</v>
      </c>
      <c r="AQ28" s="228">
        <f t="shared" si="0"/>
        <v>317.92500000000001</v>
      </c>
      <c r="AR28" s="225">
        <f t="shared" si="1"/>
        <v>1.2278996618699378</v>
      </c>
      <c r="AS28" s="205">
        <f t="shared" si="2"/>
        <v>1227899.6618699378</v>
      </c>
      <c r="AT28" s="225">
        <f t="shared" si="3"/>
        <v>6.1394983093496887</v>
      </c>
    </row>
    <row r="29" spans="1:46" s="205" customFormat="1" x14ac:dyDescent="0.3">
      <c r="A29" s="205" t="s">
        <v>870</v>
      </c>
      <c r="B29" s="205" t="s">
        <v>781</v>
      </c>
      <c r="C29" s="205">
        <v>191</v>
      </c>
      <c r="D29" s="205" t="s">
        <v>682</v>
      </c>
      <c r="E29" s="205" t="s">
        <v>164</v>
      </c>
      <c r="F29" s="205" t="s">
        <v>415</v>
      </c>
      <c r="G29" s="205" t="s">
        <v>782</v>
      </c>
      <c r="H29" s="205" t="s">
        <v>20</v>
      </c>
      <c r="I29" s="205">
        <v>2.1999999999999999E-2</v>
      </c>
      <c r="J29" s="205" t="s">
        <v>290</v>
      </c>
      <c r="K29" s="205">
        <v>0</v>
      </c>
      <c r="L29" s="205">
        <v>1</v>
      </c>
      <c r="M29" s="205">
        <v>0.99</v>
      </c>
      <c r="N29" s="205">
        <v>3</v>
      </c>
      <c r="O29" s="205">
        <v>18</v>
      </c>
      <c r="P29" s="205">
        <v>22</v>
      </c>
      <c r="Q29" s="205">
        <v>1.7</v>
      </c>
      <c r="R29" s="205">
        <v>0.1</v>
      </c>
      <c r="S29" s="205">
        <v>1.4999999999999999E-2</v>
      </c>
      <c r="T29" s="205">
        <v>4.9000000000000004</v>
      </c>
      <c r="U29" s="205">
        <v>5.6</v>
      </c>
      <c r="V29" s="205">
        <v>0.18</v>
      </c>
      <c r="W29" s="205">
        <v>11.1</v>
      </c>
      <c r="X29" s="205">
        <v>0.99</v>
      </c>
      <c r="Y29" s="205">
        <v>0.47</v>
      </c>
      <c r="Z29" s="205">
        <v>0.10299999999999999</v>
      </c>
      <c r="AA29" s="205">
        <v>0.26</v>
      </c>
      <c r="AB29" s="205">
        <v>0.04</v>
      </c>
      <c r="AC29" s="205">
        <v>0.02</v>
      </c>
      <c r="AD29" s="205">
        <v>8.9999999999999993E-3</v>
      </c>
      <c r="AE29" s="205">
        <v>1.83</v>
      </c>
      <c r="AF29" s="205">
        <v>0.99</v>
      </c>
      <c r="AG29" s="205">
        <v>4</v>
      </c>
      <c r="AH29" s="205">
        <v>0.02</v>
      </c>
      <c r="AI29" s="205">
        <v>45.7</v>
      </c>
      <c r="AJ29" s="205">
        <v>409.32</v>
      </c>
      <c r="AK29" s="205">
        <v>5.51</v>
      </c>
      <c r="AL29" s="205">
        <v>0.24</v>
      </c>
      <c r="AM29" s="205">
        <v>414.83</v>
      </c>
      <c r="AN29" s="205">
        <v>0.24</v>
      </c>
      <c r="AO29" s="205">
        <v>0.49</v>
      </c>
      <c r="AP29" s="205">
        <v>4.8999999999999998E-3</v>
      </c>
      <c r="AQ29" s="228">
        <f t="shared" si="0"/>
        <v>317.92500000000001</v>
      </c>
      <c r="AR29" s="225">
        <f t="shared" si="1"/>
        <v>1.3048045922780529</v>
      </c>
      <c r="AS29" s="205">
        <f t="shared" si="2"/>
        <v>1304804.5922780528</v>
      </c>
      <c r="AT29" s="225">
        <f t="shared" si="3"/>
        <v>6.2630620429346537</v>
      </c>
    </row>
    <row r="30" spans="1:46" s="229" customFormat="1" x14ac:dyDescent="0.3">
      <c r="A30" s="229" t="s">
        <v>871</v>
      </c>
      <c r="B30" s="229" t="s">
        <v>781</v>
      </c>
      <c r="C30" s="229">
        <v>209</v>
      </c>
      <c r="D30" s="229" t="s">
        <v>683</v>
      </c>
      <c r="E30" s="229" t="s">
        <v>164</v>
      </c>
      <c r="F30" s="229" t="s">
        <v>419</v>
      </c>
      <c r="G30" s="229" t="s">
        <v>782</v>
      </c>
      <c r="H30" s="229" t="s">
        <v>20</v>
      </c>
      <c r="I30" s="229">
        <v>0.02</v>
      </c>
      <c r="J30" s="229" t="s">
        <v>339</v>
      </c>
      <c r="K30" s="229">
        <v>0</v>
      </c>
      <c r="L30" s="229">
        <v>1</v>
      </c>
      <c r="M30" s="229">
        <v>0.99</v>
      </c>
      <c r="N30" s="229">
        <v>5</v>
      </c>
      <c r="O30" s="229">
        <v>13</v>
      </c>
      <c r="P30" s="229">
        <v>0.995</v>
      </c>
      <c r="Q30" s="229">
        <v>3.2</v>
      </c>
      <c r="R30" s="229">
        <v>0.16</v>
      </c>
      <c r="S30" s="229">
        <v>2.7E-2</v>
      </c>
      <c r="T30" s="229">
        <v>5</v>
      </c>
      <c r="U30" s="229">
        <v>5.7</v>
      </c>
      <c r="V30" s="229">
        <v>0.32</v>
      </c>
      <c r="W30" s="229">
        <v>21.1</v>
      </c>
      <c r="X30" s="229">
        <v>0.99</v>
      </c>
      <c r="Y30" s="229">
        <v>0.34</v>
      </c>
      <c r="Z30" s="229">
        <v>0.106</v>
      </c>
      <c r="AA30" s="229">
        <v>0.56000000000000005</v>
      </c>
      <c r="AB30" s="229">
        <v>0.05</v>
      </c>
      <c r="AC30" s="229">
        <v>0.01</v>
      </c>
      <c r="AD30" s="229">
        <v>0.03</v>
      </c>
      <c r="AE30" s="229">
        <v>1.76</v>
      </c>
      <c r="AF30" s="229">
        <v>0.14000000000000001</v>
      </c>
      <c r="AG30" s="229">
        <v>6.7</v>
      </c>
      <c r="AH30" s="229">
        <v>0.03</v>
      </c>
      <c r="AI30" s="229">
        <v>39.5</v>
      </c>
      <c r="AJ30" s="229">
        <v>339.93</v>
      </c>
      <c r="AK30" s="229">
        <v>3.93</v>
      </c>
      <c r="AL30" s="229">
        <v>0.26</v>
      </c>
      <c r="AM30" s="229">
        <v>343.86</v>
      </c>
      <c r="AN30" s="229">
        <v>0.26</v>
      </c>
      <c r="AO30" s="229">
        <v>0.49</v>
      </c>
      <c r="AP30" s="229">
        <v>4.8999999999999998E-3</v>
      </c>
      <c r="AQ30" s="231">
        <f t="shared" si="0"/>
        <v>317.92500000000001</v>
      </c>
      <c r="AR30" s="230">
        <f t="shared" si="1"/>
        <v>1.0815758433592828</v>
      </c>
      <c r="AS30" s="229">
        <f t="shared" si="2"/>
        <v>1081575.8433592827</v>
      </c>
      <c r="AT30" s="230">
        <f t="shared" si="3"/>
        <v>5.6241943854682699</v>
      </c>
    </row>
    <row r="31" spans="1:46" s="224" customFormat="1" ht="15.75" customHeight="1" x14ac:dyDescent="0.3">
      <c r="A31" s="224" t="s">
        <v>872</v>
      </c>
      <c r="B31" s="224" t="s">
        <v>781</v>
      </c>
      <c r="C31" s="224">
        <v>80</v>
      </c>
      <c r="D31" s="224" t="s">
        <v>679</v>
      </c>
      <c r="E31" s="224" t="s">
        <v>169</v>
      </c>
      <c r="F31" s="224" t="s">
        <v>406</v>
      </c>
      <c r="G31" s="224" t="s">
        <v>782</v>
      </c>
      <c r="H31" s="224" t="s">
        <v>20</v>
      </c>
      <c r="I31" s="224">
        <v>3.4000000000000002E-2</v>
      </c>
      <c r="J31" s="224" t="s">
        <v>292</v>
      </c>
      <c r="K31" s="224">
        <v>0</v>
      </c>
      <c r="L31" s="224">
        <v>1</v>
      </c>
      <c r="M31" s="224">
        <v>1</v>
      </c>
      <c r="N31" s="224">
        <v>5</v>
      </c>
      <c r="O31" s="224">
        <v>16</v>
      </c>
      <c r="P31" s="224">
        <v>31</v>
      </c>
      <c r="Q31" s="224">
        <v>3.8</v>
      </c>
      <c r="R31" s="224">
        <v>0.24</v>
      </c>
      <c r="S31" s="224">
        <v>2.1999999999999999E-2</v>
      </c>
      <c r="T31" s="224">
        <v>5</v>
      </c>
      <c r="U31" s="224">
        <v>5.9</v>
      </c>
      <c r="V31" s="224">
        <v>0.14000000000000001</v>
      </c>
      <c r="W31" s="224">
        <v>23.6</v>
      </c>
      <c r="X31" s="224">
        <v>0.13</v>
      </c>
      <c r="Y31" s="224">
        <v>1.04</v>
      </c>
      <c r="Z31" s="224">
        <v>9.1999999999999998E-2</v>
      </c>
      <c r="AA31" s="224">
        <v>0.6</v>
      </c>
      <c r="AB31" s="224">
        <v>0.1</v>
      </c>
      <c r="AC31" s="224">
        <v>0.06</v>
      </c>
      <c r="AD31" s="224">
        <v>0.02</v>
      </c>
      <c r="AE31" s="224">
        <v>1.45</v>
      </c>
      <c r="AF31" s="224">
        <v>0.15</v>
      </c>
      <c r="AG31" s="224">
        <v>5</v>
      </c>
      <c r="AH31" s="224">
        <v>0.03</v>
      </c>
      <c r="AI31" s="224">
        <v>60.3</v>
      </c>
      <c r="AJ31" s="224">
        <v>342.65</v>
      </c>
      <c r="AK31" s="224">
        <v>2.0099999999999998</v>
      </c>
      <c r="AL31" s="224">
        <v>0.28000000000000003</v>
      </c>
      <c r="AM31" s="224">
        <v>344.66</v>
      </c>
      <c r="AN31" s="224">
        <v>0.28000000000000003</v>
      </c>
      <c r="AO31" s="224">
        <v>0.49</v>
      </c>
      <c r="AP31" s="224">
        <v>4.8999999999999998E-3</v>
      </c>
      <c r="AQ31" s="226">
        <f t="shared" si="0"/>
        <v>317.92500000000001</v>
      </c>
      <c r="AR31" s="234">
        <f t="shared" si="1"/>
        <v>1.0840921601006528</v>
      </c>
      <c r="AS31" s="224">
        <f t="shared" si="2"/>
        <v>1084092.1601006528</v>
      </c>
      <c r="AT31" s="234">
        <f t="shared" si="3"/>
        <v>6.0709160965636562</v>
      </c>
    </row>
    <row r="32" spans="1:46" s="205" customFormat="1" x14ac:dyDescent="0.3">
      <c r="A32" s="205" t="s">
        <v>873</v>
      </c>
      <c r="B32" s="205" t="s">
        <v>781</v>
      </c>
      <c r="C32" s="205">
        <v>119</v>
      </c>
      <c r="D32" s="205" t="s">
        <v>681</v>
      </c>
      <c r="E32" s="205" t="s">
        <v>169</v>
      </c>
      <c r="F32" s="205" t="s">
        <v>412</v>
      </c>
      <c r="G32" s="205" t="s">
        <v>782</v>
      </c>
      <c r="H32" s="205" t="s">
        <v>20</v>
      </c>
      <c r="I32" s="205">
        <v>1.9E-2</v>
      </c>
      <c r="J32" s="205" t="s">
        <v>288</v>
      </c>
      <c r="K32" s="205">
        <v>0</v>
      </c>
      <c r="L32" s="205">
        <v>1</v>
      </c>
      <c r="M32" s="205">
        <v>0.99</v>
      </c>
      <c r="N32" s="205">
        <v>7</v>
      </c>
      <c r="O32" s="205">
        <v>17</v>
      </c>
      <c r="P32" s="205">
        <v>20</v>
      </c>
      <c r="Q32" s="205">
        <v>4.0999999999999996</v>
      </c>
      <c r="R32" s="205">
        <v>0.23</v>
      </c>
      <c r="S32" s="205">
        <v>3.2000000000000001E-2</v>
      </c>
      <c r="T32" s="205">
        <v>5</v>
      </c>
      <c r="U32" s="205">
        <v>5.7</v>
      </c>
      <c r="V32" s="205">
        <v>0.19</v>
      </c>
      <c r="W32" s="205">
        <v>20.5</v>
      </c>
      <c r="X32" s="205">
        <v>0.18</v>
      </c>
      <c r="Y32" s="205">
        <v>0.9</v>
      </c>
      <c r="Z32" s="205">
        <v>6.2E-2</v>
      </c>
      <c r="AA32" s="205">
        <v>0.53</v>
      </c>
      <c r="AB32" s="205">
        <v>0.06</v>
      </c>
      <c r="AC32" s="205">
        <v>0.03</v>
      </c>
      <c r="AD32" s="205">
        <v>0.03</v>
      </c>
      <c r="AE32" s="205">
        <v>1.31</v>
      </c>
      <c r="AF32" s="205">
        <v>0.11</v>
      </c>
      <c r="AG32" s="205">
        <v>2.2999999999999998</v>
      </c>
      <c r="AH32" s="205">
        <v>0.03</v>
      </c>
      <c r="AI32" s="205">
        <v>76.3</v>
      </c>
      <c r="AJ32" s="205">
        <v>360.38</v>
      </c>
      <c r="AK32" s="205">
        <v>4.6900000000000004</v>
      </c>
      <c r="AL32" s="205">
        <v>0.32</v>
      </c>
      <c r="AM32" s="205">
        <v>365.07</v>
      </c>
      <c r="AN32" s="205">
        <v>0.32</v>
      </c>
      <c r="AO32" s="205">
        <v>0.49</v>
      </c>
      <c r="AP32" s="205">
        <v>4.8999999999999998E-3</v>
      </c>
      <c r="AQ32" s="228">
        <f t="shared" si="0"/>
        <v>317.92500000000001</v>
      </c>
      <c r="AR32" s="225">
        <f t="shared" si="1"/>
        <v>1.1482896909648501</v>
      </c>
      <c r="AS32" s="205">
        <f t="shared" si="2"/>
        <v>1148289.6909648501</v>
      </c>
      <c r="AT32" s="225">
        <f t="shared" si="3"/>
        <v>7.3490540221750402</v>
      </c>
    </row>
    <row r="33" spans="1:46" s="205" customFormat="1" x14ac:dyDescent="0.3">
      <c r="A33" s="205" t="s">
        <v>874</v>
      </c>
      <c r="B33" s="205" t="s">
        <v>781</v>
      </c>
      <c r="C33" s="205">
        <v>161</v>
      </c>
      <c r="D33" s="205" t="s">
        <v>682</v>
      </c>
      <c r="E33" s="205" t="s">
        <v>169</v>
      </c>
      <c r="F33" s="205" t="s">
        <v>415</v>
      </c>
      <c r="G33" s="205" t="s">
        <v>782</v>
      </c>
      <c r="H33" s="205" t="s">
        <v>20</v>
      </c>
      <c r="I33" s="205">
        <v>2.3E-2</v>
      </c>
      <c r="J33" s="205" t="s">
        <v>339</v>
      </c>
      <c r="K33" s="205">
        <v>0</v>
      </c>
      <c r="L33" s="205">
        <v>1</v>
      </c>
      <c r="M33" s="205">
        <v>0.99</v>
      </c>
      <c r="N33" s="205">
        <v>15</v>
      </c>
      <c r="O33" s="205">
        <v>15</v>
      </c>
      <c r="P33" s="205">
        <v>64</v>
      </c>
      <c r="Q33" s="205">
        <v>5.4</v>
      </c>
      <c r="R33" s="205">
        <v>0.44</v>
      </c>
      <c r="S33" s="205">
        <v>5.0999999999999997E-2</v>
      </c>
      <c r="T33" s="205">
        <v>5.2</v>
      </c>
      <c r="U33" s="205">
        <v>5.9</v>
      </c>
      <c r="V33" s="205">
        <v>0.4</v>
      </c>
      <c r="W33" s="205">
        <v>13.2</v>
      </c>
      <c r="X33" s="205">
        <v>0.96</v>
      </c>
      <c r="Y33" s="205">
        <v>0.91</v>
      </c>
      <c r="Z33" s="205">
        <v>5.8000000000000003E-2</v>
      </c>
      <c r="AA33" s="205">
        <v>1.37</v>
      </c>
      <c r="AB33" s="205">
        <v>0.22</v>
      </c>
      <c r="AC33" s="205">
        <v>0.13</v>
      </c>
      <c r="AD33" s="205">
        <v>7.0000000000000007E-2</v>
      </c>
      <c r="AE33" s="205">
        <v>1.1499999999999999</v>
      </c>
      <c r="AF33" s="205">
        <v>0.21</v>
      </c>
      <c r="AG33" s="205">
        <v>1.6</v>
      </c>
      <c r="AH33" s="205">
        <v>0.06</v>
      </c>
      <c r="AI33" s="205">
        <v>73.900000000000006</v>
      </c>
      <c r="AJ33" s="205">
        <v>223.56</v>
      </c>
      <c r="AK33" s="205">
        <v>1.59</v>
      </c>
      <c r="AL33" s="205">
        <v>0.64</v>
      </c>
      <c r="AM33" s="205">
        <v>225.15</v>
      </c>
      <c r="AN33" s="205">
        <v>0.64</v>
      </c>
      <c r="AO33" s="205">
        <v>0.49</v>
      </c>
      <c r="AP33" s="205">
        <v>4.8999999999999998E-3</v>
      </c>
      <c r="AQ33" s="228">
        <f t="shared" si="0"/>
        <v>317.92500000000001</v>
      </c>
      <c r="AR33" s="225">
        <f t="shared" si="1"/>
        <v>0.7081858928992687</v>
      </c>
      <c r="AS33" s="205">
        <f t="shared" si="2"/>
        <v>708185.89289926866</v>
      </c>
      <c r="AT33" s="225">
        <f t="shared" si="3"/>
        <v>9.0647794291106401</v>
      </c>
    </row>
    <row r="34" spans="1:46" s="229" customFormat="1" x14ac:dyDescent="0.3">
      <c r="A34" s="229" t="s">
        <v>875</v>
      </c>
      <c r="B34" s="229" t="s">
        <v>781</v>
      </c>
      <c r="C34" s="229">
        <v>200</v>
      </c>
      <c r="D34" s="229" t="s">
        <v>683</v>
      </c>
      <c r="E34" s="229" t="s">
        <v>169</v>
      </c>
      <c r="F34" s="229" t="s">
        <v>419</v>
      </c>
      <c r="G34" s="229" t="s">
        <v>782</v>
      </c>
      <c r="H34" s="229" t="s">
        <v>20</v>
      </c>
      <c r="I34" s="229">
        <v>1.7000000000000001E-2</v>
      </c>
      <c r="J34" s="229" t="s">
        <v>339</v>
      </c>
      <c r="K34" s="229">
        <v>0</v>
      </c>
      <c r="L34" s="229">
        <v>1</v>
      </c>
      <c r="M34" s="229">
        <v>0.99</v>
      </c>
      <c r="N34" s="229">
        <v>3</v>
      </c>
      <c r="O34" s="229">
        <v>15</v>
      </c>
      <c r="P34" s="229">
        <v>0.995</v>
      </c>
      <c r="Q34" s="229">
        <v>2.5</v>
      </c>
      <c r="R34" s="229">
        <v>0.13</v>
      </c>
      <c r="S34" s="229">
        <v>0.02</v>
      </c>
      <c r="T34" s="229">
        <v>5.0999999999999996</v>
      </c>
      <c r="U34" s="229">
        <v>5.8</v>
      </c>
      <c r="V34" s="229">
        <v>0.41</v>
      </c>
      <c r="W34" s="229">
        <v>14.8</v>
      </c>
      <c r="X34" s="229">
        <v>0.99</v>
      </c>
      <c r="Y34" s="229">
        <v>0.48</v>
      </c>
      <c r="Z34" s="229">
        <v>0.08</v>
      </c>
      <c r="AA34" s="229">
        <v>0.32</v>
      </c>
      <c r="AB34" s="229">
        <v>0.04</v>
      </c>
      <c r="AC34" s="229">
        <v>0.02</v>
      </c>
      <c r="AD34" s="229">
        <v>0.02</v>
      </c>
      <c r="AE34" s="229">
        <v>1.79</v>
      </c>
      <c r="AF34" s="229">
        <v>0.1</v>
      </c>
      <c r="AG34" s="229" t="s">
        <v>784</v>
      </c>
      <c r="AH34" s="229">
        <v>0.03</v>
      </c>
      <c r="AI34" s="229">
        <v>33.700000000000003</v>
      </c>
      <c r="AJ34" s="229">
        <v>379.46</v>
      </c>
      <c r="AK34" s="229">
        <v>6.01</v>
      </c>
      <c r="AL34" s="229">
        <v>0.18</v>
      </c>
      <c r="AM34" s="229">
        <v>385.47</v>
      </c>
      <c r="AN34" s="229">
        <v>0.18</v>
      </c>
      <c r="AO34" s="229">
        <v>0.49</v>
      </c>
      <c r="AP34" s="229">
        <v>4.8999999999999998E-3</v>
      </c>
      <c r="AQ34" s="231">
        <f t="shared" si="0"/>
        <v>317.92500000000001</v>
      </c>
      <c r="AR34" s="230">
        <f t="shared" si="1"/>
        <v>1.2124557678697807</v>
      </c>
      <c r="AS34" s="229">
        <f t="shared" si="2"/>
        <v>1212455.7678697808</v>
      </c>
      <c r="AT34" s="230">
        <f t="shared" si="3"/>
        <v>4.3648407643312099</v>
      </c>
    </row>
    <row r="35" spans="1:46" s="224" customFormat="1" x14ac:dyDescent="0.3">
      <c r="A35" s="224" t="s">
        <v>876</v>
      </c>
      <c r="B35" s="224" t="s">
        <v>781</v>
      </c>
      <c r="C35" s="224">
        <v>92</v>
      </c>
      <c r="D35" s="224" t="s">
        <v>679</v>
      </c>
      <c r="E35" s="224" t="s">
        <v>174</v>
      </c>
      <c r="F35" s="224" t="s">
        <v>406</v>
      </c>
      <c r="G35" s="224" t="s">
        <v>782</v>
      </c>
      <c r="H35" s="224" t="s">
        <v>20</v>
      </c>
      <c r="I35" s="224">
        <v>0.04</v>
      </c>
      <c r="J35" s="224" t="s">
        <v>339</v>
      </c>
      <c r="K35" s="224">
        <v>0</v>
      </c>
      <c r="L35" s="224">
        <v>1</v>
      </c>
      <c r="M35" s="224">
        <v>1</v>
      </c>
      <c r="N35" s="224">
        <v>8</v>
      </c>
      <c r="O35" s="224">
        <v>20</v>
      </c>
      <c r="P35" s="224">
        <v>87</v>
      </c>
      <c r="Q35" s="224">
        <v>4.0999999999999996</v>
      </c>
      <c r="R35" s="224">
        <v>0.19</v>
      </c>
      <c r="S35" s="224">
        <v>0.04</v>
      </c>
      <c r="T35" s="224">
        <v>5.4</v>
      </c>
      <c r="U35" s="224">
        <v>6.3</v>
      </c>
      <c r="V35" s="224">
        <v>0.18</v>
      </c>
      <c r="W35" s="224">
        <v>24.2</v>
      </c>
      <c r="X35" s="224">
        <v>0.14000000000000001</v>
      </c>
      <c r="Y35" s="224">
        <v>0.57999999999999996</v>
      </c>
      <c r="Z35" s="224">
        <v>6.0999999999999999E-2</v>
      </c>
      <c r="AA35" s="224">
        <v>0.57999999999999996</v>
      </c>
      <c r="AB35" s="224">
        <v>0.13</v>
      </c>
      <c r="AC35" s="224">
        <v>0.22</v>
      </c>
      <c r="AD35" s="224">
        <v>0.04</v>
      </c>
      <c r="AE35" s="224">
        <v>1</v>
      </c>
      <c r="AF35" s="224">
        <v>0.16</v>
      </c>
      <c r="AG35" s="224">
        <v>4.2</v>
      </c>
      <c r="AH35" s="224">
        <v>0.03</v>
      </c>
      <c r="AI35" s="224">
        <v>69.7</v>
      </c>
      <c r="AJ35" s="224">
        <v>313.52999999999997</v>
      </c>
      <c r="AK35" s="224">
        <v>2.69</v>
      </c>
      <c r="AL35" s="224">
        <v>0.22</v>
      </c>
      <c r="AM35" s="224">
        <v>316.22000000000003</v>
      </c>
      <c r="AN35" s="224">
        <v>0.22</v>
      </c>
      <c r="AO35" s="224">
        <v>0.49</v>
      </c>
      <c r="AP35" s="224">
        <v>4.8999999999999998E-3</v>
      </c>
      <c r="AQ35" s="226">
        <f t="shared" si="0"/>
        <v>317.92500000000001</v>
      </c>
      <c r="AR35" s="234">
        <f t="shared" si="1"/>
        <v>0.99463709994495564</v>
      </c>
      <c r="AS35" s="224">
        <f t="shared" si="2"/>
        <v>994637.09994495567</v>
      </c>
      <c r="AT35" s="234">
        <f t="shared" si="3"/>
        <v>4.3764032397578045</v>
      </c>
    </row>
    <row r="36" spans="1:46" s="205" customFormat="1" x14ac:dyDescent="0.3">
      <c r="A36" s="205" t="s">
        <v>877</v>
      </c>
      <c r="B36" s="205" t="s">
        <v>781</v>
      </c>
      <c r="C36" s="205">
        <v>134</v>
      </c>
      <c r="D36" s="205" t="s">
        <v>681</v>
      </c>
      <c r="E36" s="205" t="s">
        <v>174</v>
      </c>
      <c r="F36" s="205" t="s">
        <v>412</v>
      </c>
      <c r="G36" s="205" t="s">
        <v>782</v>
      </c>
      <c r="H36" s="205" t="s">
        <v>20</v>
      </c>
      <c r="I36" s="205">
        <v>2.1000000000000001E-2</v>
      </c>
      <c r="J36" s="205" t="s">
        <v>339</v>
      </c>
      <c r="K36" s="205">
        <v>0</v>
      </c>
      <c r="L36" s="205">
        <v>1</v>
      </c>
      <c r="M36" s="205">
        <v>1</v>
      </c>
      <c r="N36" s="205">
        <v>5</v>
      </c>
      <c r="O36" s="205">
        <v>13</v>
      </c>
      <c r="P36" s="205">
        <v>32</v>
      </c>
      <c r="Q36" s="205">
        <v>3.6</v>
      </c>
      <c r="R36" s="205">
        <v>0.24</v>
      </c>
      <c r="S36" s="205">
        <v>3.4000000000000002E-2</v>
      </c>
      <c r="T36" s="205">
        <v>5.9</v>
      </c>
      <c r="U36" s="205">
        <v>6.4</v>
      </c>
      <c r="V36" s="205">
        <v>0.16</v>
      </c>
      <c r="W36" s="205">
        <v>9.1</v>
      </c>
      <c r="X36" s="205">
        <v>0.1</v>
      </c>
      <c r="Y36" s="205">
        <v>0.41</v>
      </c>
      <c r="Z36" s="205">
        <v>3.1E-2</v>
      </c>
      <c r="AA36" s="205">
        <v>1.01</v>
      </c>
      <c r="AB36" s="205">
        <v>7.0000000000000007E-2</v>
      </c>
      <c r="AC36" s="205">
        <v>0.05</v>
      </c>
      <c r="AD36" s="205">
        <v>0.02</v>
      </c>
      <c r="AE36" s="205">
        <v>0.47</v>
      </c>
      <c r="AF36" s="205">
        <v>0.99</v>
      </c>
      <c r="AG36" s="205" t="s">
        <v>784</v>
      </c>
      <c r="AH36" s="205">
        <v>0.02</v>
      </c>
      <c r="AI36" s="205">
        <v>59.9</v>
      </c>
      <c r="AJ36" s="205">
        <v>341.56</v>
      </c>
      <c r="AK36" s="205" t="s">
        <v>700</v>
      </c>
      <c r="AL36" s="205">
        <v>0.27</v>
      </c>
      <c r="AM36" s="205">
        <v>342.13</v>
      </c>
      <c r="AN36" s="205">
        <v>0.27</v>
      </c>
      <c r="AO36" s="205">
        <v>0.49</v>
      </c>
      <c r="AP36" s="205">
        <v>4.8999999999999998E-3</v>
      </c>
      <c r="AQ36" s="228">
        <f t="shared" si="0"/>
        <v>317.92500000000001</v>
      </c>
      <c r="AR36" s="225">
        <f t="shared" si="1"/>
        <v>1.0761343084060706</v>
      </c>
      <c r="AS36" s="205">
        <f t="shared" si="2"/>
        <v>1076134.3084060706</v>
      </c>
      <c r="AT36" s="225">
        <f t="shared" si="3"/>
        <v>5.8111252653927821</v>
      </c>
    </row>
    <row r="37" spans="1:46" s="205" customFormat="1" x14ac:dyDescent="0.3">
      <c r="A37" s="205" t="s">
        <v>878</v>
      </c>
      <c r="B37" s="205" t="s">
        <v>781</v>
      </c>
      <c r="C37" s="205">
        <v>158</v>
      </c>
      <c r="D37" s="205" t="s">
        <v>682</v>
      </c>
      <c r="E37" s="205" t="s">
        <v>174</v>
      </c>
      <c r="F37" s="205" t="s">
        <v>415</v>
      </c>
      <c r="G37" s="205" t="s">
        <v>782</v>
      </c>
      <c r="H37" s="205" t="s">
        <v>20</v>
      </c>
      <c r="I37" s="205">
        <v>2.1999999999999999E-2</v>
      </c>
      <c r="J37" s="205" t="s">
        <v>746</v>
      </c>
      <c r="K37" s="205">
        <v>0</v>
      </c>
      <c r="L37" s="205">
        <v>1</v>
      </c>
      <c r="M37" s="205">
        <v>0.99</v>
      </c>
      <c r="N37" s="205">
        <v>5</v>
      </c>
      <c r="O37" s="205">
        <v>22</v>
      </c>
      <c r="P37" s="205">
        <v>38</v>
      </c>
      <c r="Q37" s="205">
        <v>4</v>
      </c>
      <c r="R37" s="205">
        <v>0.21</v>
      </c>
      <c r="S37" s="205">
        <v>2.7E-2</v>
      </c>
      <c r="T37" s="205">
        <v>4.7</v>
      </c>
      <c r="U37" s="205">
        <v>5.4</v>
      </c>
      <c r="V37" s="205">
        <v>0.26</v>
      </c>
      <c r="W37" s="205">
        <v>25.7</v>
      </c>
      <c r="X37" s="205">
        <v>0.1</v>
      </c>
      <c r="Y37" s="205">
        <v>0.41</v>
      </c>
      <c r="Z37" s="205">
        <v>0.13400000000000001</v>
      </c>
      <c r="AA37" s="205">
        <v>0.26</v>
      </c>
      <c r="AB37" s="205">
        <v>0.03</v>
      </c>
      <c r="AC37" s="205">
        <v>7.0000000000000007E-2</v>
      </c>
      <c r="AD37" s="205">
        <v>0.04</v>
      </c>
      <c r="AE37" s="205">
        <v>3.52</v>
      </c>
      <c r="AF37" s="205">
        <v>0.17</v>
      </c>
      <c r="AG37" s="205">
        <v>5.7</v>
      </c>
      <c r="AH37" s="205">
        <v>0.02</v>
      </c>
      <c r="AI37" s="205">
        <v>51.9</v>
      </c>
      <c r="AJ37" s="205">
        <v>245.62</v>
      </c>
      <c r="AK37" s="205">
        <v>9.2899999999999991</v>
      </c>
      <c r="AL37" s="205">
        <v>0.26</v>
      </c>
      <c r="AM37" s="205">
        <v>254.91</v>
      </c>
      <c r="AN37" s="205">
        <v>0.26</v>
      </c>
      <c r="AO37" s="205">
        <v>0.49</v>
      </c>
      <c r="AP37" s="205">
        <v>4.8999999999999998E-3</v>
      </c>
      <c r="AQ37" s="228">
        <f t="shared" si="0"/>
        <v>317.92500000000001</v>
      </c>
      <c r="AR37" s="225">
        <f t="shared" si="1"/>
        <v>0.80179287567822599</v>
      </c>
      <c r="AS37" s="205">
        <f t="shared" si="2"/>
        <v>801792.875678226</v>
      </c>
      <c r="AT37" s="225">
        <f t="shared" si="3"/>
        <v>4.1693229535267751</v>
      </c>
    </row>
    <row r="38" spans="1:46" s="229" customFormat="1" x14ac:dyDescent="0.3">
      <c r="A38" s="229" t="s">
        <v>879</v>
      </c>
      <c r="B38" s="229" t="s">
        <v>781</v>
      </c>
      <c r="C38" s="229">
        <v>212</v>
      </c>
      <c r="D38" s="229" t="s">
        <v>683</v>
      </c>
      <c r="E38" s="229" t="s">
        <v>174</v>
      </c>
      <c r="F38" s="229" t="s">
        <v>419</v>
      </c>
      <c r="G38" s="229" t="s">
        <v>782</v>
      </c>
      <c r="H38" s="229" t="s">
        <v>20</v>
      </c>
      <c r="I38" s="229">
        <v>2.3E-2</v>
      </c>
      <c r="J38" s="229" t="s">
        <v>746</v>
      </c>
      <c r="K38" s="229">
        <v>0</v>
      </c>
      <c r="L38" s="229">
        <v>1</v>
      </c>
      <c r="M38" s="229">
        <v>2</v>
      </c>
      <c r="N38" s="229">
        <v>5</v>
      </c>
      <c r="O38" s="229">
        <v>28</v>
      </c>
      <c r="P38" s="229">
        <v>27</v>
      </c>
      <c r="Q38" s="229">
        <v>4.4000000000000004</v>
      </c>
      <c r="R38" s="229">
        <v>0.18</v>
      </c>
      <c r="S38" s="229">
        <v>3.4000000000000002E-2</v>
      </c>
      <c r="T38" s="229">
        <v>4.9000000000000004</v>
      </c>
      <c r="U38" s="229">
        <v>5.7</v>
      </c>
      <c r="V38" s="229">
        <v>0.2</v>
      </c>
      <c r="W38" s="229">
        <v>31.6</v>
      </c>
      <c r="X38" s="229">
        <v>0.13</v>
      </c>
      <c r="Y38" s="229">
        <v>0.37</v>
      </c>
      <c r="Z38" s="229">
        <v>7.2999999999999995E-2</v>
      </c>
      <c r="AA38" s="229">
        <v>0.43</v>
      </c>
      <c r="AB38" s="229">
        <v>0.06</v>
      </c>
      <c r="AC38" s="229">
        <v>0.05</v>
      </c>
      <c r="AD38" s="229">
        <v>0.05</v>
      </c>
      <c r="AE38" s="229">
        <v>1.67</v>
      </c>
      <c r="AF38" s="229">
        <v>0.13</v>
      </c>
      <c r="AG38" s="229">
        <v>10.199999999999999</v>
      </c>
      <c r="AH38" s="229">
        <v>0.04</v>
      </c>
      <c r="AI38" s="229">
        <v>59.8</v>
      </c>
      <c r="AJ38" s="229">
        <v>394.27</v>
      </c>
      <c r="AK38" s="229">
        <v>3.26</v>
      </c>
      <c r="AL38" s="229">
        <v>0.28000000000000003</v>
      </c>
      <c r="AM38" s="229">
        <v>397.53</v>
      </c>
      <c r="AN38" s="229">
        <v>0.28000000000000003</v>
      </c>
      <c r="AO38" s="229">
        <v>0.49</v>
      </c>
      <c r="AP38" s="229">
        <v>4.8999999999999998E-3</v>
      </c>
      <c r="AQ38" s="231">
        <f t="shared" si="0"/>
        <v>317.92500000000001</v>
      </c>
      <c r="AR38" s="230">
        <f t="shared" si="1"/>
        <v>1.2503892427459304</v>
      </c>
      <c r="AS38" s="229">
        <f t="shared" si="2"/>
        <v>1250389.2427459303</v>
      </c>
      <c r="AT38" s="230">
        <f t="shared" si="3"/>
        <v>7.0021797593772117</v>
      </c>
    </row>
    <row r="39" spans="1:46" s="224" customFormat="1" x14ac:dyDescent="0.3">
      <c r="A39" s="224" t="s">
        <v>880</v>
      </c>
      <c r="B39" s="224" t="s">
        <v>781</v>
      </c>
      <c r="C39" s="224">
        <v>104</v>
      </c>
      <c r="D39" s="224" t="s">
        <v>679</v>
      </c>
      <c r="E39" s="224" t="s">
        <v>179</v>
      </c>
      <c r="F39" s="224" t="s">
        <v>406</v>
      </c>
      <c r="G39" s="224" t="s">
        <v>782</v>
      </c>
      <c r="H39" s="224" t="s">
        <v>20</v>
      </c>
      <c r="I39" s="224">
        <v>5.5E-2</v>
      </c>
      <c r="J39" s="224" t="s">
        <v>339</v>
      </c>
      <c r="K39" s="224">
        <v>0</v>
      </c>
      <c r="L39" s="224">
        <v>1</v>
      </c>
      <c r="M39" s="224">
        <v>0.99</v>
      </c>
      <c r="N39" s="224">
        <v>6</v>
      </c>
      <c r="O39" s="224">
        <v>16</v>
      </c>
      <c r="P39" s="224">
        <v>53</v>
      </c>
      <c r="Q39" s="224">
        <v>6.5</v>
      </c>
      <c r="R39" s="224">
        <v>0.25</v>
      </c>
      <c r="S39" s="224">
        <v>4.1000000000000002E-2</v>
      </c>
      <c r="T39" s="224">
        <v>4.9000000000000004</v>
      </c>
      <c r="U39" s="224">
        <v>5.6</v>
      </c>
      <c r="V39" s="224">
        <v>0.15</v>
      </c>
      <c r="W39" s="224">
        <v>24.7</v>
      </c>
      <c r="X39" s="224">
        <v>0.17</v>
      </c>
      <c r="Y39" s="224">
        <v>0.35</v>
      </c>
      <c r="Z39" s="224">
        <v>9.6000000000000002E-2</v>
      </c>
      <c r="AA39" s="224">
        <v>0.63</v>
      </c>
      <c r="AB39" s="224">
        <v>0.12</v>
      </c>
      <c r="AC39" s="224">
        <v>0.12</v>
      </c>
      <c r="AD39" s="224">
        <v>0.03</v>
      </c>
      <c r="AE39" s="224">
        <v>1.95</v>
      </c>
      <c r="AF39" s="224">
        <v>0.26</v>
      </c>
      <c r="AG39" s="224">
        <v>8.4</v>
      </c>
      <c r="AH39" s="224">
        <v>0.03</v>
      </c>
      <c r="AI39" s="224">
        <v>67.2</v>
      </c>
      <c r="AJ39" s="224">
        <v>393.88</v>
      </c>
      <c r="AK39" s="224">
        <v>4.6100000000000003</v>
      </c>
      <c r="AL39" s="224">
        <v>0.28000000000000003</v>
      </c>
      <c r="AM39" s="224">
        <v>398.49</v>
      </c>
      <c r="AN39" s="224">
        <v>0.28000000000000003</v>
      </c>
      <c r="AO39" s="224">
        <v>0.49</v>
      </c>
      <c r="AP39" s="224">
        <v>4.8999999999999998E-3</v>
      </c>
      <c r="AQ39" s="226">
        <f t="shared" si="0"/>
        <v>317.92500000000001</v>
      </c>
      <c r="AR39" s="234">
        <f t="shared" si="1"/>
        <v>1.2534088228355744</v>
      </c>
      <c r="AS39" s="224">
        <f t="shared" si="2"/>
        <v>1253408.8228355744</v>
      </c>
      <c r="AT39" s="234">
        <f t="shared" si="3"/>
        <v>7.0190894078792185</v>
      </c>
    </row>
    <row r="40" spans="1:46" s="205" customFormat="1" x14ac:dyDescent="0.3">
      <c r="A40" s="205" t="s">
        <v>881</v>
      </c>
      <c r="B40" s="205" t="s">
        <v>781</v>
      </c>
      <c r="C40" s="205">
        <v>146</v>
      </c>
      <c r="D40" s="205" t="s">
        <v>681</v>
      </c>
      <c r="E40" s="205" t="s">
        <v>179</v>
      </c>
      <c r="F40" s="205" t="s">
        <v>412</v>
      </c>
      <c r="G40" s="205" t="s">
        <v>782</v>
      </c>
      <c r="H40" s="205" t="s">
        <v>20</v>
      </c>
      <c r="I40" s="205">
        <v>3.2000000000000001E-2</v>
      </c>
      <c r="J40" s="205" t="s">
        <v>339</v>
      </c>
      <c r="K40" s="205">
        <v>0</v>
      </c>
      <c r="L40" s="205">
        <v>1</v>
      </c>
      <c r="M40" s="205">
        <v>0.99</v>
      </c>
      <c r="N40" s="205">
        <v>4</v>
      </c>
      <c r="O40" s="205">
        <v>21</v>
      </c>
      <c r="P40" s="205">
        <v>17</v>
      </c>
      <c r="Q40" s="205">
        <v>2.9</v>
      </c>
      <c r="R40" s="205">
        <v>0.12</v>
      </c>
      <c r="S40" s="205">
        <v>0.02</v>
      </c>
      <c r="T40" s="205">
        <v>4.8</v>
      </c>
      <c r="U40" s="205">
        <v>5.7</v>
      </c>
      <c r="V40" s="205">
        <v>0.2</v>
      </c>
      <c r="W40" s="205">
        <v>15.8</v>
      </c>
      <c r="X40" s="205">
        <v>0.16</v>
      </c>
      <c r="Y40" s="205">
        <v>0.91</v>
      </c>
      <c r="Z40" s="205">
        <v>8.5000000000000006E-2</v>
      </c>
      <c r="AA40" s="205">
        <v>0.61</v>
      </c>
      <c r="AB40" s="205">
        <v>0.04</v>
      </c>
      <c r="AC40" s="205">
        <v>0.01</v>
      </c>
      <c r="AD40" s="205">
        <v>0.01</v>
      </c>
      <c r="AE40" s="205">
        <v>1.97</v>
      </c>
      <c r="AF40" s="205">
        <v>0.99</v>
      </c>
      <c r="AG40" s="205">
        <v>1.5</v>
      </c>
      <c r="AH40" s="205">
        <v>0.04</v>
      </c>
      <c r="AI40" s="205">
        <v>39.700000000000003</v>
      </c>
      <c r="AJ40" s="205">
        <v>391.68</v>
      </c>
      <c r="AK40" s="205" t="s">
        <v>700</v>
      </c>
      <c r="AL40" s="205">
        <v>0.2</v>
      </c>
      <c r="AM40" s="205">
        <v>392.15</v>
      </c>
      <c r="AN40" s="205">
        <v>0.2</v>
      </c>
      <c r="AO40" s="205">
        <v>0.49</v>
      </c>
      <c r="AP40" s="205">
        <v>4.8999999999999998E-3</v>
      </c>
      <c r="AQ40" s="228">
        <f t="shared" si="0"/>
        <v>317.92500000000001</v>
      </c>
      <c r="AR40" s="225">
        <f t="shared" si="1"/>
        <v>1.2334670126602185</v>
      </c>
      <c r="AS40" s="205">
        <f t="shared" si="2"/>
        <v>1233467.0126602186</v>
      </c>
      <c r="AT40" s="225">
        <f t="shared" si="3"/>
        <v>4.9338680506408741</v>
      </c>
    </row>
    <row r="41" spans="1:46" s="205" customFormat="1" x14ac:dyDescent="0.3">
      <c r="A41" s="205" t="s">
        <v>882</v>
      </c>
      <c r="B41" s="205" t="s">
        <v>781</v>
      </c>
      <c r="C41" s="205">
        <v>167</v>
      </c>
      <c r="D41" s="205" t="s">
        <v>682</v>
      </c>
      <c r="E41" s="205" t="s">
        <v>179</v>
      </c>
      <c r="F41" s="205" t="s">
        <v>415</v>
      </c>
      <c r="G41" s="205" t="s">
        <v>782</v>
      </c>
      <c r="H41" s="205" t="s">
        <v>20</v>
      </c>
      <c r="I41" s="205">
        <v>1.9E-2</v>
      </c>
      <c r="J41" s="205" t="s">
        <v>339</v>
      </c>
      <c r="K41" s="205">
        <v>0</v>
      </c>
      <c r="L41" s="205">
        <v>1</v>
      </c>
      <c r="M41" s="205">
        <v>0.99</v>
      </c>
      <c r="N41" s="205">
        <v>5</v>
      </c>
      <c r="O41" s="205">
        <v>18</v>
      </c>
      <c r="P41" s="205">
        <v>17</v>
      </c>
      <c r="Q41" s="205">
        <v>3.6</v>
      </c>
      <c r="R41" s="205">
        <v>0.16</v>
      </c>
      <c r="S41" s="205">
        <v>2.8000000000000001E-2</v>
      </c>
      <c r="T41" s="205">
        <v>5.2</v>
      </c>
      <c r="U41" s="205">
        <v>5.9</v>
      </c>
      <c r="V41" s="205">
        <v>0.25</v>
      </c>
      <c r="W41" s="205">
        <v>15.6</v>
      </c>
      <c r="X41" s="205">
        <v>0.11</v>
      </c>
      <c r="Y41" s="205">
        <v>0.41</v>
      </c>
      <c r="Z41" s="205">
        <v>6.4000000000000001E-2</v>
      </c>
      <c r="AA41" s="205">
        <v>0.57999999999999996</v>
      </c>
      <c r="AB41" s="205">
        <v>0.09</v>
      </c>
      <c r="AC41" s="205">
        <v>0.02</v>
      </c>
      <c r="AD41" s="205">
        <v>0.03</v>
      </c>
      <c r="AE41" s="205">
        <v>1.25</v>
      </c>
      <c r="AF41" s="205">
        <v>0.14000000000000001</v>
      </c>
      <c r="AG41" s="205" t="s">
        <v>784</v>
      </c>
      <c r="AH41" s="205">
        <v>0.04</v>
      </c>
      <c r="AI41" s="205">
        <v>55.5</v>
      </c>
      <c r="AJ41" s="205">
        <v>368.51</v>
      </c>
      <c r="AK41" s="205">
        <v>7.01</v>
      </c>
      <c r="AL41" s="205">
        <v>0.32</v>
      </c>
      <c r="AM41" s="205">
        <v>375.52</v>
      </c>
      <c r="AN41" s="205">
        <v>0.32</v>
      </c>
      <c r="AO41" s="205">
        <v>0.49</v>
      </c>
      <c r="AP41" s="205">
        <v>4.8999999999999998E-3</v>
      </c>
      <c r="AQ41" s="228">
        <f t="shared" si="0"/>
        <v>317.92500000000001</v>
      </c>
      <c r="AR41" s="225">
        <f t="shared" si="1"/>
        <v>1.1811590783989934</v>
      </c>
      <c r="AS41" s="205">
        <f t="shared" si="2"/>
        <v>1181159.0783989935</v>
      </c>
      <c r="AT41" s="225">
        <f t="shared" si="3"/>
        <v>7.5594181017535584</v>
      </c>
    </row>
    <row r="42" spans="1:46" s="229" customFormat="1" x14ac:dyDescent="0.3">
      <c r="A42" s="229" t="s">
        <v>883</v>
      </c>
      <c r="B42" s="229" t="s">
        <v>781</v>
      </c>
      <c r="C42" s="229">
        <v>233</v>
      </c>
      <c r="D42" s="229" t="s">
        <v>683</v>
      </c>
      <c r="E42" s="229" t="s">
        <v>179</v>
      </c>
      <c r="F42" s="229" t="s">
        <v>419</v>
      </c>
      <c r="G42" s="229" t="s">
        <v>782</v>
      </c>
      <c r="H42" s="229" t="s">
        <v>20</v>
      </c>
      <c r="I42" s="229">
        <v>0.02</v>
      </c>
      <c r="J42" s="229" t="s">
        <v>290</v>
      </c>
      <c r="K42" s="229">
        <v>0</v>
      </c>
      <c r="L42" s="229">
        <v>1</v>
      </c>
      <c r="M42" s="229">
        <v>1</v>
      </c>
      <c r="N42" s="229">
        <v>12</v>
      </c>
      <c r="O42" s="229">
        <v>15</v>
      </c>
      <c r="P42" s="229">
        <v>0.995</v>
      </c>
      <c r="Q42" s="229">
        <v>4.7</v>
      </c>
      <c r="R42" s="229">
        <v>0.17</v>
      </c>
      <c r="S42" s="229">
        <v>3.6999999999999998E-2</v>
      </c>
      <c r="T42" s="229">
        <v>4.5</v>
      </c>
      <c r="U42" s="229">
        <v>5.2</v>
      </c>
      <c r="V42" s="229">
        <v>0.2</v>
      </c>
      <c r="W42" s="229">
        <v>25.9</v>
      </c>
      <c r="X42" s="229">
        <v>0.99</v>
      </c>
      <c r="Y42" s="229">
        <v>0.59</v>
      </c>
      <c r="Z42" s="229">
        <v>0.158</v>
      </c>
      <c r="AA42" s="229">
        <v>0.45</v>
      </c>
      <c r="AB42" s="229">
        <v>7.0000000000000007E-2</v>
      </c>
      <c r="AC42" s="229">
        <v>0.02</v>
      </c>
      <c r="AD42" s="229">
        <v>7.0000000000000007E-2</v>
      </c>
      <c r="AE42" s="229">
        <v>3.31</v>
      </c>
      <c r="AF42" s="229">
        <v>0.17</v>
      </c>
      <c r="AG42" s="229">
        <v>4.5</v>
      </c>
      <c r="AH42" s="229">
        <v>0.04</v>
      </c>
      <c r="AI42" s="229">
        <v>63.2</v>
      </c>
      <c r="AJ42" s="229">
        <v>331.92</v>
      </c>
      <c r="AK42" s="229">
        <v>1.53</v>
      </c>
      <c r="AL42" s="229">
        <v>0.26</v>
      </c>
      <c r="AM42" s="229">
        <v>333.45</v>
      </c>
      <c r="AN42" s="229">
        <v>0.26</v>
      </c>
      <c r="AO42" s="229">
        <v>0.49</v>
      </c>
      <c r="AP42" s="229">
        <v>4.8999999999999998E-3</v>
      </c>
      <c r="AQ42" s="231">
        <f t="shared" si="0"/>
        <v>317.92500000000001</v>
      </c>
      <c r="AR42" s="230">
        <f t="shared" si="1"/>
        <v>1.0488322717622081</v>
      </c>
      <c r="AS42" s="229">
        <f t="shared" si="2"/>
        <v>1048832.2717622081</v>
      </c>
      <c r="AT42" s="230">
        <f t="shared" si="3"/>
        <v>5.4539278131634825</v>
      </c>
    </row>
    <row r="43" spans="1:46" s="224" customFormat="1" x14ac:dyDescent="0.3">
      <c r="A43" s="224" t="s">
        <v>884</v>
      </c>
      <c r="B43" s="224" t="s">
        <v>781</v>
      </c>
      <c r="C43" s="224">
        <v>110</v>
      </c>
      <c r="D43" s="224" t="s">
        <v>679</v>
      </c>
      <c r="E43" s="224" t="s">
        <v>184</v>
      </c>
      <c r="F43" s="224" t="s">
        <v>406</v>
      </c>
      <c r="G43" s="224" t="s">
        <v>782</v>
      </c>
      <c r="H43" s="224" t="s">
        <v>20</v>
      </c>
      <c r="I43" s="224">
        <v>5.0999999999999997E-2</v>
      </c>
      <c r="J43" s="224" t="s">
        <v>339</v>
      </c>
      <c r="K43" s="224">
        <v>5</v>
      </c>
      <c r="L43" s="224">
        <v>1</v>
      </c>
      <c r="M43" s="224">
        <v>18</v>
      </c>
      <c r="N43" s="224">
        <v>6</v>
      </c>
      <c r="O43" s="224">
        <v>22</v>
      </c>
      <c r="P43" s="224">
        <v>19</v>
      </c>
      <c r="Q43" s="224">
        <v>4.5999999999999996</v>
      </c>
      <c r="R43" s="224">
        <v>0.21</v>
      </c>
      <c r="S43" s="224">
        <v>3.4000000000000002E-2</v>
      </c>
      <c r="T43" s="224">
        <v>5</v>
      </c>
      <c r="U43" s="224">
        <v>5.8</v>
      </c>
      <c r="V43" s="224">
        <v>0.2</v>
      </c>
      <c r="W43" s="224">
        <v>35.4</v>
      </c>
      <c r="X43" s="224">
        <v>0.24</v>
      </c>
      <c r="Y43" s="224">
        <v>1.1000000000000001</v>
      </c>
      <c r="Z43" s="224">
        <v>0.107</v>
      </c>
      <c r="AA43" s="224">
        <v>0.62</v>
      </c>
      <c r="AB43" s="224">
        <v>0.14000000000000001</v>
      </c>
      <c r="AC43" s="224">
        <v>0.04</v>
      </c>
      <c r="AD43" s="224">
        <v>0.03</v>
      </c>
      <c r="AE43" s="224">
        <v>1.37</v>
      </c>
      <c r="AF43" s="224">
        <v>0.17</v>
      </c>
      <c r="AG43" s="224">
        <v>10.6</v>
      </c>
      <c r="AH43" s="224">
        <v>0.03</v>
      </c>
      <c r="AI43" s="224">
        <v>73.400000000000006</v>
      </c>
      <c r="AJ43" s="224">
        <v>365.58</v>
      </c>
      <c r="AK43" s="224">
        <v>17.32</v>
      </c>
      <c r="AL43" s="224">
        <v>0.24</v>
      </c>
      <c r="AM43" s="224">
        <v>382.9</v>
      </c>
      <c r="AN43" s="224">
        <v>0.24</v>
      </c>
      <c r="AO43" s="224">
        <v>0.49</v>
      </c>
      <c r="AP43" s="224">
        <v>4.8999999999999998E-3</v>
      </c>
      <c r="AQ43" s="226">
        <f t="shared" si="0"/>
        <v>317.92500000000001</v>
      </c>
      <c r="AR43" s="234">
        <f t="shared" si="1"/>
        <v>1.20437210033813</v>
      </c>
      <c r="AS43" s="224">
        <f t="shared" si="2"/>
        <v>1204372.10033813</v>
      </c>
      <c r="AT43" s="234">
        <f t="shared" si="3"/>
        <v>5.7809860816230234</v>
      </c>
    </row>
    <row r="44" spans="1:46" s="205" customFormat="1" x14ac:dyDescent="0.3">
      <c r="A44" s="205" t="s">
        <v>885</v>
      </c>
      <c r="B44" s="205" t="s">
        <v>781</v>
      </c>
      <c r="C44" s="205">
        <v>152</v>
      </c>
      <c r="D44" s="205" t="s">
        <v>681</v>
      </c>
      <c r="E44" s="205" t="s">
        <v>184</v>
      </c>
      <c r="F44" s="205" t="s">
        <v>412</v>
      </c>
      <c r="G44" s="205" t="s">
        <v>782</v>
      </c>
      <c r="H44" s="205" t="s">
        <v>20</v>
      </c>
      <c r="I44" s="205">
        <v>2.8000000000000001E-2</v>
      </c>
      <c r="J44" s="205" t="s">
        <v>290</v>
      </c>
      <c r="K44" s="205">
        <v>0</v>
      </c>
      <c r="L44" s="205">
        <v>1</v>
      </c>
      <c r="M44" s="205">
        <v>0.99</v>
      </c>
      <c r="N44" s="205">
        <v>4</v>
      </c>
      <c r="O44" s="205">
        <v>14</v>
      </c>
      <c r="P44" s="205">
        <v>0.995</v>
      </c>
      <c r="Q44" s="205">
        <v>3.5</v>
      </c>
      <c r="R44" s="205">
        <v>0.23</v>
      </c>
      <c r="S44" s="205">
        <v>2.3E-2</v>
      </c>
      <c r="T44" s="205">
        <v>4.8</v>
      </c>
      <c r="U44" s="205">
        <v>5.6</v>
      </c>
      <c r="V44" s="205">
        <v>0.2</v>
      </c>
      <c r="W44" s="205">
        <v>10.1</v>
      </c>
      <c r="X44" s="205">
        <v>0.31</v>
      </c>
      <c r="Y44" s="205">
        <v>0.84</v>
      </c>
      <c r="Z44" s="205">
        <v>6.2E-2</v>
      </c>
      <c r="AA44" s="205">
        <v>0.38</v>
      </c>
      <c r="AB44" s="205">
        <v>0.02</v>
      </c>
      <c r="AC44" s="205">
        <v>0.01</v>
      </c>
      <c r="AD44" s="205">
        <v>0.01</v>
      </c>
      <c r="AE44" s="205">
        <v>1.81</v>
      </c>
      <c r="AF44" s="205">
        <v>0.11</v>
      </c>
      <c r="AG44" s="205" t="s">
        <v>784</v>
      </c>
      <c r="AH44" s="205">
        <v>0.03</v>
      </c>
      <c r="AI44" s="205">
        <v>56.7</v>
      </c>
      <c r="AJ44" s="205">
        <v>329.2</v>
      </c>
      <c r="AK44" s="205" t="s">
        <v>700</v>
      </c>
      <c r="AL44" s="205">
        <v>0.24</v>
      </c>
      <c r="AM44" s="205">
        <v>329.78</v>
      </c>
      <c r="AN44" s="205">
        <v>0.24</v>
      </c>
      <c r="AO44" s="205">
        <v>0.49</v>
      </c>
      <c r="AP44" s="205">
        <v>4.8999999999999998E-3</v>
      </c>
      <c r="AQ44" s="228">
        <f t="shared" si="0"/>
        <v>317.92500000000001</v>
      </c>
      <c r="AR44" s="225">
        <f t="shared" si="1"/>
        <v>1.037288668711174</v>
      </c>
      <c r="AS44" s="205">
        <f t="shared" si="2"/>
        <v>1037288.6687111739</v>
      </c>
      <c r="AT44" s="225">
        <f t="shared" si="3"/>
        <v>4.9789856098136349</v>
      </c>
    </row>
    <row r="45" spans="1:46" s="205" customFormat="1" x14ac:dyDescent="0.3">
      <c r="A45" s="205" t="s">
        <v>886</v>
      </c>
      <c r="B45" s="205" t="s">
        <v>781</v>
      </c>
      <c r="C45" s="205">
        <v>194</v>
      </c>
      <c r="D45" s="205" t="s">
        <v>682</v>
      </c>
      <c r="E45" s="205" t="s">
        <v>184</v>
      </c>
      <c r="F45" s="205" t="s">
        <v>415</v>
      </c>
      <c r="G45" s="205" t="s">
        <v>782</v>
      </c>
      <c r="H45" s="205" t="s">
        <v>20</v>
      </c>
      <c r="I45" s="205">
        <v>1.7999999999999999E-2</v>
      </c>
      <c r="J45" s="205" t="s">
        <v>887</v>
      </c>
      <c r="K45" s="205">
        <v>0</v>
      </c>
      <c r="L45" s="205">
        <v>1</v>
      </c>
      <c r="M45" s="205">
        <v>0.99</v>
      </c>
      <c r="N45" s="205">
        <v>2</v>
      </c>
      <c r="O45" s="205">
        <v>21</v>
      </c>
      <c r="P45" s="205">
        <v>24</v>
      </c>
      <c r="Q45" s="205">
        <v>1.8</v>
      </c>
      <c r="R45" s="205">
        <v>0.09</v>
      </c>
      <c r="S45" s="205">
        <v>1.0999999999999999E-2</v>
      </c>
      <c r="T45" s="205">
        <v>4.7</v>
      </c>
      <c r="U45" s="205">
        <v>5.2</v>
      </c>
      <c r="V45" s="205">
        <v>0.14000000000000001</v>
      </c>
      <c r="W45" s="205">
        <v>13</v>
      </c>
      <c r="X45" s="205">
        <v>0.99</v>
      </c>
      <c r="Y45" s="205">
        <v>0.37</v>
      </c>
      <c r="Z45" s="205">
        <v>0.14099999999999999</v>
      </c>
      <c r="AA45" s="205">
        <v>0.15</v>
      </c>
      <c r="AB45" s="205">
        <v>0.02</v>
      </c>
      <c r="AC45" s="205">
        <v>0.02</v>
      </c>
      <c r="AD45" s="205">
        <v>8.9999999999999993E-3</v>
      </c>
      <c r="AE45" s="205">
        <v>3.46</v>
      </c>
      <c r="AF45" s="205">
        <v>0.13</v>
      </c>
      <c r="AG45" s="205">
        <v>4.5</v>
      </c>
      <c r="AH45" s="205">
        <v>0.03</v>
      </c>
      <c r="AI45" s="205">
        <v>43.4</v>
      </c>
      <c r="AJ45" s="205">
        <v>455.65</v>
      </c>
      <c r="AK45" s="205">
        <v>3.81</v>
      </c>
      <c r="AL45" s="205">
        <v>0.13</v>
      </c>
      <c r="AM45" s="205">
        <v>459.46</v>
      </c>
      <c r="AN45" s="205">
        <v>0.13</v>
      </c>
      <c r="AO45" s="205">
        <v>0.49</v>
      </c>
      <c r="AP45" s="205">
        <v>4.8999999999999998E-3</v>
      </c>
      <c r="AQ45" s="228">
        <f t="shared" si="0"/>
        <v>317.92500000000001</v>
      </c>
      <c r="AR45" s="225">
        <f t="shared" si="1"/>
        <v>1.4451836124872217</v>
      </c>
      <c r="AS45" s="205">
        <f t="shared" si="2"/>
        <v>1445183.6124872216</v>
      </c>
      <c r="AT45" s="225">
        <f t="shared" si="3"/>
        <v>3.7574773924667766</v>
      </c>
    </row>
    <row r="46" spans="1:46" s="229" customFormat="1" x14ac:dyDescent="0.3">
      <c r="A46" s="229" t="s">
        <v>888</v>
      </c>
      <c r="B46" s="229" t="s">
        <v>781</v>
      </c>
      <c r="C46" s="229">
        <v>236</v>
      </c>
      <c r="D46" s="229" t="s">
        <v>683</v>
      </c>
      <c r="E46" s="229" t="s">
        <v>184</v>
      </c>
      <c r="F46" s="229" t="s">
        <v>419</v>
      </c>
      <c r="G46" s="229" t="s">
        <v>782</v>
      </c>
      <c r="H46" s="229" t="s">
        <v>20</v>
      </c>
      <c r="I46" s="229">
        <v>2.1000000000000001E-2</v>
      </c>
      <c r="J46" s="229" t="s">
        <v>290</v>
      </c>
      <c r="K46" s="229">
        <v>0</v>
      </c>
      <c r="L46" s="229">
        <v>1</v>
      </c>
      <c r="M46" s="229">
        <v>1</v>
      </c>
      <c r="N46" s="229">
        <v>6</v>
      </c>
      <c r="O46" s="229">
        <v>17</v>
      </c>
      <c r="P46" s="229">
        <v>0.995</v>
      </c>
      <c r="Q46" s="229">
        <v>4</v>
      </c>
      <c r="R46" s="229">
        <v>0.12</v>
      </c>
      <c r="S46" s="229">
        <v>3.3000000000000002E-2</v>
      </c>
      <c r="T46" s="229">
        <v>4.8</v>
      </c>
      <c r="U46" s="229">
        <v>5.4</v>
      </c>
      <c r="V46" s="229">
        <v>0.23</v>
      </c>
      <c r="W46" s="229">
        <v>21.7</v>
      </c>
      <c r="X46" s="229">
        <v>0.16</v>
      </c>
      <c r="Y46" s="229">
        <v>0.63</v>
      </c>
      <c r="Z46" s="229">
        <v>0.107</v>
      </c>
      <c r="AA46" s="229">
        <v>0.44</v>
      </c>
      <c r="AB46" s="229">
        <v>0.06</v>
      </c>
      <c r="AC46" s="229">
        <v>0.02</v>
      </c>
      <c r="AD46" s="229">
        <v>0.03</v>
      </c>
      <c r="AE46" s="229">
        <v>2.33</v>
      </c>
      <c r="AF46" s="229">
        <v>0.14000000000000001</v>
      </c>
      <c r="AG46" s="229">
        <v>3.9</v>
      </c>
      <c r="AH46" s="229">
        <v>0.04</v>
      </c>
      <c r="AI46" s="229">
        <v>50</v>
      </c>
      <c r="AJ46" s="229">
        <v>397.64</v>
      </c>
      <c r="AK46" s="229">
        <v>1.21</v>
      </c>
      <c r="AL46" s="229">
        <v>0.21</v>
      </c>
      <c r="AM46" s="229">
        <v>398.85</v>
      </c>
      <c r="AN46" s="229">
        <v>0.21</v>
      </c>
      <c r="AO46" s="229">
        <v>0.49</v>
      </c>
      <c r="AP46" s="229">
        <v>4.8999999999999998E-3</v>
      </c>
      <c r="AQ46" s="231">
        <f t="shared" si="0"/>
        <v>317.92500000000001</v>
      </c>
      <c r="AR46" s="230">
        <f t="shared" si="1"/>
        <v>1.2545411653691909</v>
      </c>
      <c r="AS46" s="229">
        <f t="shared" si="2"/>
        <v>1254541.165369191</v>
      </c>
      <c r="AT46" s="230">
        <f t="shared" si="3"/>
        <v>5.2690728945506011</v>
      </c>
    </row>
    <row r="47" spans="1:46" s="224" customFormat="1" x14ac:dyDescent="0.3">
      <c r="A47" s="224" t="s">
        <v>889</v>
      </c>
      <c r="B47" s="224" t="s">
        <v>781</v>
      </c>
      <c r="C47" s="224">
        <v>113</v>
      </c>
      <c r="D47" s="224" t="s">
        <v>679</v>
      </c>
      <c r="E47" s="224" t="s">
        <v>189</v>
      </c>
      <c r="F47" s="224" t="s">
        <v>406</v>
      </c>
      <c r="G47" s="224" t="s">
        <v>782</v>
      </c>
      <c r="H47" s="224" t="s">
        <v>20</v>
      </c>
      <c r="I47" s="224">
        <v>4.3999999999999997E-2</v>
      </c>
      <c r="J47" s="224" t="s">
        <v>288</v>
      </c>
      <c r="K47" s="224">
        <v>5</v>
      </c>
      <c r="L47" s="224">
        <v>1</v>
      </c>
      <c r="M47" s="224">
        <v>1</v>
      </c>
      <c r="N47" s="224">
        <v>6</v>
      </c>
      <c r="O47" s="224">
        <v>14</v>
      </c>
      <c r="P47" s="224">
        <v>22</v>
      </c>
      <c r="Q47" s="224">
        <v>12.3</v>
      </c>
      <c r="R47" s="224">
        <v>0.28999999999999998</v>
      </c>
      <c r="S47" s="224">
        <v>3.5000000000000003E-2</v>
      </c>
      <c r="T47" s="224">
        <v>5.3</v>
      </c>
      <c r="U47" s="224">
        <v>6</v>
      </c>
      <c r="V47" s="224">
        <v>0.19</v>
      </c>
      <c r="W47" s="224">
        <v>20.5</v>
      </c>
      <c r="X47" s="224">
        <v>0.56999999999999995</v>
      </c>
      <c r="Y47" s="224">
        <v>1.6</v>
      </c>
      <c r="Z47" s="224">
        <v>7.1999999999999995E-2</v>
      </c>
      <c r="AA47" s="224">
        <v>0.94</v>
      </c>
      <c r="AB47" s="224">
        <v>0.1</v>
      </c>
      <c r="AC47" s="224">
        <v>0.02</v>
      </c>
      <c r="AD47" s="224">
        <v>0.05</v>
      </c>
      <c r="AE47" s="224">
        <v>1.02</v>
      </c>
      <c r="AF47" s="224">
        <v>0.17</v>
      </c>
      <c r="AG47" s="224">
        <v>2.4</v>
      </c>
      <c r="AH47" s="224">
        <v>0.04</v>
      </c>
      <c r="AI47" s="224">
        <v>57.3</v>
      </c>
      <c r="AJ47" s="224">
        <v>357.6</v>
      </c>
      <c r="AK47" s="224">
        <v>13.91</v>
      </c>
      <c r="AL47" s="224">
        <v>0.31</v>
      </c>
      <c r="AM47" s="224">
        <v>371.51</v>
      </c>
      <c r="AN47" s="224">
        <v>0.31</v>
      </c>
      <c r="AO47" s="224">
        <v>0.49</v>
      </c>
      <c r="AP47" s="224">
        <v>4.8999999999999998E-3</v>
      </c>
      <c r="AQ47" s="226">
        <f t="shared" si="0"/>
        <v>317.92500000000001</v>
      </c>
      <c r="AR47" s="234">
        <f t="shared" si="1"/>
        <v>1.1685460407328772</v>
      </c>
      <c r="AS47" s="224">
        <f t="shared" si="2"/>
        <v>1168546.0407328771</v>
      </c>
      <c r="AT47" s="234">
        <f t="shared" si="3"/>
        <v>7.2449854525438377</v>
      </c>
    </row>
    <row r="48" spans="1:46" s="205" customFormat="1" x14ac:dyDescent="0.3">
      <c r="A48" s="205" t="s">
        <v>890</v>
      </c>
      <c r="B48" s="205" t="s">
        <v>781</v>
      </c>
      <c r="C48" s="205">
        <v>155</v>
      </c>
      <c r="D48" s="205" t="s">
        <v>681</v>
      </c>
      <c r="E48" s="205" t="s">
        <v>189</v>
      </c>
      <c r="F48" s="205" t="s">
        <v>412</v>
      </c>
      <c r="G48" s="205" t="s">
        <v>782</v>
      </c>
      <c r="H48" s="205" t="s">
        <v>20</v>
      </c>
      <c r="I48" s="205">
        <v>2.1999999999999999E-2</v>
      </c>
      <c r="J48" s="205" t="s">
        <v>746</v>
      </c>
      <c r="K48" s="205">
        <v>0</v>
      </c>
      <c r="L48" s="205">
        <v>1</v>
      </c>
      <c r="M48" s="205">
        <v>0.99</v>
      </c>
      <c r="N48" s="205">
        <v>4</v>
      </c>
      <c r="O48" s="205">
        <v>14</v>
      </c>
      <c r="P48" s="205">
        <v>16</v>
      </c>
      <c r="Q48" s="205">
        <v>4.7</v>
      </c>
      <c r="R48" s="205">
        <v>0.16</v>
      </c>
      <c r="S48" s="205">
        <v>2.3E-2</v>
      </c>
      <c r="T48" s="205">
        <v>4.7</v>
      </c>
      <c r="U48" s="205">
        <v>5.2</v>
      </c>
      <c r="V48" s="205">
        <v>0.16</v>
      </c>
      <c r="W48" s="205">
        <v>13.8</v>
      </c>
      <c r="X48" s="205">
        <v>0.1</v>
      </c>
      <c r="Y48" s="205">
        <v>0.4</v>
      </c>
      <c r="Z48" s="205">
        <v>0.10299999999999999</v>
      </c>
      <c r="AA48" s="205">
        <v>0.33</v>
      </c>
      <c r="AB48" s="205">
        <v>0.02</v>
      </c>
      <c r="AC48" s="205">
        <v>0.02</v>
      </c>
      <c r="AD48" s="205">
        <v>0.02</v>
      </c>
      <c r="AE48" s="205">
        <v>2.5099999999999998</v>
      </c>
      <c r="AF48" s="205">
        <v>0.1</v>
      </c>
      <c r="AG48" s="205">
        <v>3.9</v>
      </c>
      <c r="AH48" s="205">
        <v>0.04</v>
      </c>
      <c r="AI48" s="205">
        <v>48.5</v>
      </c>
      <c r="AJ48" s="205">
        <v>402.13</v>
      </c>
      <c r="AK48" s="205" t="s">
        <v>700</v>
      </c>
      <c r="AL48" s="205">
        <v>0.21</v>
      </c>
      <c r="AM48" s="205">
        <v>402.59</v>
      </c>
      <c r="AN48" s="205">
        <v>0.21</v>
      </c>
      <c r="AO48" s="205">
        <v>0.49</v>
      </c>
      <c r="AP48" s="205">
        <v>4.8999999999999998E-3</v>
      </c>
      <c r="AQ48" s="228">
        <f t="shared" si="0"/>
        <v>317.92500000000001</v>
      </c>
      <c r="AR48" s="225">
        <f t="shared" si="1"/>
        <v>1.2663049461350946</v>
      </c>
      <c r="AS48" s="205">
        <f t="shared" si="2"/>
        <v>1266304.9461350946</v>
      </c>
      <c r="AT48" s="225">
        <f t="shared" si="3"/>
        <v>5.3184807737673969</v>
      </c>
    </row>
    <row r="49" spans="1:46" s="205" customFormat="1" x14ac:dyDescent="0.3">
      <c r="A49" s="205" t="s">
        <v>891</v>
      </c>
      <c r="B49" s="205" t="s">
        <v>781</v>
      </c>
      <c r="C49" s="205">
        <v>197</v>
      </c>
      <c r="D49" s="205" t="s">
        <v>682</v>
      </c>
      <c r="E49" s="205" t="s">
        <v>189</v>
      </c>
      <c r="F49" s="205" t="s">
        <v>415</v>
      </c>
      <c r="G49" s="205" t="s">
        <v>782</v>
      </c>
      <c r="H49" s="205" t="s">
        <v>20</v>
      </c>
      <c r="I49" s="205">
        <v>0.02</v>
      </c>
      <c r="J49" s="205" t="s">
        <v>339</v>
      </c>
      <c r="K49" s="205">
        <v>0</v>
      </c>
      <c r="L49" s="205">
        <v>1</v>
      </c>
      <c r="M49" s="205">
        <v>0.99</v>
      </c>
      <c r="N49" s="205">
        <v>4</v>
      </c>
      <c r="O49" s="205">
        <v>15</v>
      </c>
      <c r="P49" s="205">
        <v>0.995</v>
      </c>
      <c r="Q49" s="205">
        <v>3.9</v>
      </c>
      <c r="R49" s="205">
        <v>0.14000000000000001</v>
      </c>
      <c r="S49" s="205">
        <v>1.7999999999999999E-2</v>
      </c>
      <c r="T49" s="205">
        <v>4.8</v>
      </c>
      <c r="U49" s="205">
        <v>5.4</v>
      </c>
      <c r="V49" s="205">
        <v>0.26</v>
      </c>
      <c r="W49" s="205">
        <v>10.7</v>
      </c>
      <c r="X49" s="205">
        <v>0.11</v>
      </c>
      <c r="Y49" s="205">
        <v>0.47</v>
      </c>
      <c r="Z49" s="205">
        <v>0.122</v>
      </c>
      <c r="AA49" s="205">
        <v>0.4</v>
      </c>
      <c r="AB49" s="205">
        <v>0.02</v>
      </c>
      <c r="AC49" s="205">
        <v>0.02</v>
      </c>
      <c r="AD49" s="205">
        <v>0.01</v>
      </c>
      <c r="AE49" s="205">
        <v>2.39</v>
      </c>
      <c r="AF49" s="205">
        <v>0.15</v>
      </c>
      <c r="AG49" s="205">
        <v>1.6</v>
      </c>
      <c r="AH49" s="205">
        <v>0.03</v>
      </c>
      <c r="AI49" s="205">
        <v>44.9</v>
      </c>
      <c r="AJ49" s="205">
        <v>322.04000000000002</v>
      </c>
      <c r="AK49" s="205">
        <v>1.98</v>
      </c>
      <c r="AL49" s="205">
        <v>0.17</v>
      </c>
      <c r="AM49" s="205">
        <v>324.02</v>
      </c>
      <c r="AN49" s="205">
        <v>0.17</v>
      </c>
      <c r="AO49" s="205">
        <v>0.49</v>
      </c>
      <c r="AP49" s="205">
        <v>4.8999999999999998E-3</v>
      </c>
      <c r="AQ49" s="228">
        <f t="shared" si="0"/>
        <v>317.92500000000001</v>
      </c>
      <c r="AR49" s="225">
        <f t="shared" si="1"/>
        <v>1.0191711881733112</v>
      </c>
      <c r="AS49" s="205">
        <f t="shared" si="2"/>
        <v>1019171.1881733112</v>
      </c>
      <c r="AT49" s="225">
        <f t="shared" si="3"/>
        <v>3.4651820397892581</v>
      </c>
    </row>
    <row r="50" spans="1:46" s="229" customFormat="1" x14ac:dyDescent="0.3">
      <c r="A50" s="229" t="s">
        <v>892</v>
      </c>
      <c r="B50" s="229" t="s">
        <v>781</v>
      </c>
      <c r="C50" s="229">
        <v>239</v>
      </c>
      <c r="D50" s="229" t="s">
        <v>683</v>
      </c>
      <c r="E50" s="229" t="s">
        <v>189</v>
      </c>
      <c r="F50" s="229" t="s">
        <v>419</v>
      </c>
      <c r="G50" s="229" t="s">
        <v>782</v>
      </c>
      <c r="H50" s="229" t="s">
        <v>20</v>
      </c>
      <c r="I50" s="229">
        <v>2.1000000000000001E-2</v>
      </c>
      <c r="J50" s="229" t="s">
        <v>339</v>
      </c>
      <c r="K50" s="229">
        <v>0</v>
      </c>
      <c r="L50" s="229">
        <v>1</v>
      </c>
      <c r="M50" s="229">
        <v>0.99</v>
      </c>
      <c r="N50" s="229">
        <v>14</v>
      </c>
      <c r="O50" s="229">
        <v>17</v>
      </c>
      <c r="P50" s="229">
        <v>28</v>
      </c>
      <c r="Q50" s="229">
        <v>8.6999999999999993</v>
      </c>
      <c r="R50" s="229">
        <v>0.24</v>
      </c>
      <c r="S50" s="229">
        <v>0.05</v>
      </c>
      <c r="T50" s="229">
        <v>5</v>
      </c>
      <c r="U50" s="229">
        <v>5.7</v>
      </c>
      <c r="V50" s="229">
        <v>0.19</v>
      </c>
      <c r="W50" s="229">
        <v>23</v>
      </c>
      <c r="X50" s="229">
        <v>0.89</v>
      </c>
      <c r="Y50" s="229">
        <v>0.41</v>
      </c>
      <c r="Z50" s="229">
        <v>8.8999999999999996E-2</v>
      </c>
      <c r="AA50" s="229">
        <v>0.81</v>
      </c>
      <c r="AB50" s="229">
        <v>0.08</v>
      </c>
      <c r="AC50" s="229">
        <v>0.08</v>
      </c>
      <c r="AD50" s="229">
        <v>0.06</v>
      </c>
      <c r="AE50" s="229">
        <v>1.64</v>
      </c>
      <c r="AF50" s="229">
        <v>0.18</v>
      </c>
      <c r="AG50" s="229">
        <v>6.7</v>
      </c>
      <c r="AH50" s="229">
        <v>0.03</v>
      </c>
      <c r="AI50" s="229">
        <v>66.900000000000006</v>
      </c>
      <c r="AJ50" s="229">
        <v>373.94</v>
      </c>
      <c r="AK50" s="229">
        <v>1.72</v>
      </c>
      <c r="AL50" s="229">
        <v>0.41</v>
      </c>
      <c r="AM50" s="229">
        <v>375.66</v>
      </c>
      <c r="AN50" s="229">
        <v>0.41</v>
      </c>
      <c r="AO50" s="229">
        <v>0.49</v>
      </c>
      <c r="AP50" s="229">
        <v>4.8999999999999998E-3</v>
      </c>
      <c r="AQ50" s="231">
        <f t="shared" si="0"/>
        <v>317.92500000000001</v>
      </c>
      <c r="AR50" s="230">
        <f t="shared" si="1"/>
        <v>1.1815994338287332</v>
      </c>
      <c r="AS50" s="229">
        <f t="shared" si="2"/>
        <v>1181599.4338287332</v>
      </c>
      <c r="AT50" s="230">
        <f t="shared" si="3"/>
        <v>9.689115357395611</v>
      </c>
    </row>
    <row r="52" spans="1:46" ht="15" thickBot="1" x14ac:dyDescent="0.35">
      <c r="A52" s="469" t="s">
        <v>741</v>
      </c>
      <c r="B52" s="469"/>
      <c r="C52" s="469"/>
      <c r="D52" s="469"/>
    </row>
    <row r="53" spans="1:46" x14ac:dyDescent="0.3">
      <c r="A53" s="469" t="s">
        <v>742</v>
      </c>
      <c r="B53" s="469"/>
      <c r="C53" s="469"/>
      <c r="D53" s="469"/>
      <c r="J53" s="450" t="s">
        <v>359</v>
      </c>
      <c r="K53" s="99" t="s">
        <v>831</v>
      </c>
      <c r="L53" s="23">
        <f>STDEV(L3:L6)/SQRT(4)</f>
        <v>0</v>
      </c>
      <c r="M53" s="23">
        <f t="shared" ref="M53:AT53" si="4">STDEV(M3:M6)/SQRT(4)</f>
        <v>2.5000000000000022E-3</v>
      </c>
      <c r="N53" s="23">
        <f t="shared" si="4"/>
        <v>1.7795130420052185</v>
      </c>
      <c r="O53" s="23">
        <f t="shared" si="4"/>
        <v>2.9261749776799064</v>
      </c>
      <c r="P53" s="23">
        <f t="shared" si="4"/>
        <v>8.5183625187004104</v>
      </c>
      <c r="Q53" s="23">
        <f t="shared" si="4"/>
        <v>0.76430796585320782</v>
      </c>
      <c r="R53" s="23">
        <f t="shared" si="4"/>
        <v>5.7209410647783017E-2</v>
      </c>
      <c r="S53" s="23">
        <f t="shared" si="4"/>
        <v>5.4829280498653338E-3</v>
      </c>
      <c r="T53" s="23">
        <f t="shared" si="4"/>
        <v>0.21602468994692867</v>
      </c>
      <c r="U53" s="23">
        <f t="shared" si="4"/>
        <v>0.23228933107943917</v>
      </c>
      <c r="V53" s="23">
        <f t="shared" si="4"/>
        <v>2.9261749776799111E-2</v>
      </c>
      <c r="W53" s="23">
        <f t="shared" si="4"/>
        <v>5.7257459484914852</v>
      </c>
      <c r="X53" s="23">
        <f t="shared" si="4"/>
        <v>2.7801378862687135E-2</v>
      </c>
      <c r="Y53" s="23">
        <f t="shared" si="4"/>
        <v>0.16559866142776214</v>
      </c>
      <c r="Z53" s="23">
        <f t="shared" si="4"/>
        <v>2.0584682816761266E-2</v>
      </c>
      <c r="AA53" s="23">
        <f t="shared" si="4"/>
        <v>0.15700318468107582</v>
      </c>
      <c r="AB53" s="23">
        <f t="shared" si="4"/>
        <v>4.385107372307627E-2</v>
      </c>
      <c r="AC53" s="23">
        <f t="shared" si="4"/>
        <v>2.3935677693908457E-2</v>
      </c>
      <c r="AD53" s="23">
        <f t="shared" si="4"/>
        <v>5.7735026918962588E-3</v>
      </c>
      <c r="AE53" s="23">
        <f t="shared" si="4"/>
        <v>0.50193583587280688</v>
      </c>
      <c r="AF53" s="23">
        <f t="shared" si="4"/>
        <v>0.21047565179849184</v>
      </c>
      <c r="AG53" s="23">
        <f t="shared" si="4"/>
        <v>2.1061418122560829</v>
      </c>
      <c r="AH53" s="23">
        <f t="shared" si="4"/>
        <v>4.7871355387816839E-3</v>
      </c>
      <c r="AI53" s="23">
        <f t="shared" si="4"/>
        <v>8.0235590606662761</v>
      </c>
      <c r="AJ53" s="23">
        <f t="shared" si="4"/>
        <v>13.682889177728512</v>
      </c>
      <c r="AK53" s="23">
        <f t="shared" si="4"/>
        <v>3.0635419996032915</v>
      </c>
      <c r="AL53" s="23">
        <f t="shared" si="4"/>
        <v>7.4105780251385714E-2</v>
      </c>
      <c r="AM53" s="23">
        <f t="shared" si="4"/>
        <v>13.745954859521399</v>
      </c>
      <c r="AN53" s="23">
        <f t="shared" si="4"/>
        <v>7.4105780251385714E-2</v>
      </c>
      <c r="AO53" s="23">
        <f t="shared" si="4"/>
        <v>0</v>
      </c>
      <c r="AP53" s="23">
        <f t="shared" si="4"/>
        <v>0</v>
      </c>
      <c r="AQ53" s="23">
        <f t="shared" si="4"/>
        <v>0</v>
      </c>
      <c r="AR53" s="23">
        <f t="shared" si="4"/>
        <v>4.3236470423909421E-2</v>
      </c>
      <c r="AS53" s="23">
        <f t="shared" si="4"/>
        <v>43236.470423909399</v>
      </c>
      <c r="AT53" s="23">
        <f t="shared" si="4"/>
        <v>1.8775201442935556</v>
      </c>
    </row>
    <row r="54" spans="1:46" x14ac:dyDescent="0.3">
      <c r="A54" s="469" t="s">
        <v>743</v>
      </c>
      <c r="B54" s="469"/>
      <c r="C54" s="469"/>
      <c r="D54" s="469"/>
      <c r="J54" s="451"/>
      <c r="K54" s="99" t="s">
        <v>832</v>
      </c>
      <c r="L54" s="23">
        <f>STDEV(L7:L10)/SQRT(4)</f>
        <v>0</v>
      </c>
      <c r="M54" s="23">
        <f t="shared" ref="M54:AT54" si="5">STDEV(M7:M10)/SQRT(4)</f>
        <v>2.5000000000000022E-3</v>
      </c>
      <c r="N54" s="23">
        <f t="shared" si="5"/>
        <v>0.47871355387816905</v>
      </c>
      <c r="O54" s="23">
        <f t="shared" si="5"/>
        <v>1.9311050377094112</v>
      </c>
      <c r="P54" s="23">
        <f t="shared" si="5"/>
        <v>5.9522756065082643</v>
      </c>
      <c r="Q54" s="23">
        <f t="shared" si="5"/>
        <v>1.0827241877166438</v>
      </c>
      <c r="R54" s="23">
        <f t="shared" si="5"/>
        <v>1.779513042005218E-2</v>
      </c>
      <c r="S54" s="23">
        <f t="shared" si="5"/>
        <v>2.0966242709015213E-3</v>
      </c>
      <c r="T54" s="23">
        <f t="shared" si="5"/>
        <v>0.13540064007726596</v>
      </c>
      <c r="U54" s="23">
        <f t="shared" si="5"/>
        <v>0.11902380714238084</v>
      </c>
      <c r="V54" s="23">
        <f t="shared" si="5"/>
        <v>2.136000936329395E-2</v>
      </c>
      <c r="W54" s="23">
        <f t="shared" si="5"/>
        <v>5.7875404966185782</v>
      </c>
      <c r="X54" s="23">
        <f t="shared" si="5"/>
        <v>0.1953789053779007</v>
      </c>
      <c r="Y54" s="23">
        <f t="shared" si="5"/>
        <v>0.11644025649805714</v>
      </c>
      <c r="Z54" s="23">
        <f t="shared" si="5"/>
        <v>1.110930540883036E-2</v>
      </c>
      <c r="AA54" s="23">
        <f t="shared" si="5"/>
        <v>7.6960487697692301E-2</v>
      </c>
      <c r="AB54" s="23">
        <f t="shared" si="5"/>
        <v>2.2867371223353739E-2</v>
      </c>
      <c r="AC54" s="23">
        <f t="shared" si="5"/>
        <v>2.4999999999999996E-3</v>
      </c>
      <c r="AD54" s="23">
        <f t="shared" si="5"/>
        <v>7.0710678118654745E-3</v>
      </c>
      <c r="AE54" s="23">
        <f t="shared" si="5"/>
        <v>0.2449277104235727</v>
      </c>
      <c r="AF54" s="23">
        <f t="shared" si="5"/>
        <v>2.7838821814150112E-2</v>
      </c>
      <c r="AG54" s="23">
        <f t="shared" si="5"/>
        <v>2.8991378028648449</v>
      </c>
      <c r="AH54" s="23">
        <f t="shared" si="5"/>
        <v>2.5000000000000005E-3</v>
      </c>
      <c r="AI54" s="23">
        <f t="shared" si="5"/>
        <v>10.513671654881872</v>
      </c>
      <c r="AJ54" s="23">
        <f t="shared" si="5"/>
        <v>7.0451145897943661</v>
      </c>
      <c r="AK54" s="23">
        <f t="shared" si="5"/>
        <v>2.2918169647683477</v>
      </c>
      <c r="AL54" s="23">
        <f t="shared" si="5"/>
        <v>9.6555251885470594E-2</v>
      </c>
      <c r="AM54" s="23">
        <f t="shared" si="5"/>
        <v>7.792381295213942</v>
      </c>
      <c r="AN54" s="23">
        <f t="shared" si="5"/>
        <v>9.6555251885470594E-2</v>
      </c>
      <c r="AO54" s="23">
        <f t="shared" si="5"/>
        <v>0</v>
      </c>
      <c r="AP54" s="23">
        <f t="shared" si="5"/>
        <v>0</v>
      </c>
      <c r="AQ54" s="23">
        <f t="shared" si="5"/>
        <v>0</v>
      </c>
      <c r="AR54" s="23">
        <f t="shared" si="5"/>
        <v>2.4510124385354857E-2</v>
      </c>
      <c r="AS54" s="23">
        <f t="shared" si="5"/>
        <v>24510.124385354833</v>
      </c>
      <c r="AT54" s="23">
        <f t="shared" si="5"/>
        <v>2.3797711116820155</v>
      </c>
    </row>
    <row r="55" spans="1:46" x14ac:dyDescent="0.3">
      <c r="J55" s="451"/>
      <c r="K55" s="99" t="s">
        <v>833</v>
      </c>
      <c r="L55" s="23">
        <f>STDEV(L11:L14)/SQRT(4)</f>
        <v>0</v>
      </c>
      <c r="M55" s="23">
        <f t="shared" ref="M55:AT55" si="6">STDEV(M11:M14)/SQRT(4)</f>
        <v>2.8867513459481316E-3</v>
      </c>
      <c r="N55" s="23">
        <f t="shared" si="6"/>
        <v>1.0307764064044151</v>
      </c>
      <c r="O55" s="23">
        <f t="shared" si="6"/>
        <v>4.2695628191498329</v>
      </c>
      <c r="P55" s="23">
        <f t="shared" si="6"/>
        <v>7.3876164330926111</v>
      </c>
      <c r="Q55" s="23">
        <f t="shared" si="6"/>
        <v>6.2687053421473466</v>
      </c>
      <c r="R55" s="23">
        <f t="shared" si="6"/>
        <v>4.3684474740270526E-2</v>
      </c>
      <c r="S55" s="23">
        <f t="shared" si="6"/>
        <v>8.8069574769042563E-3</v>
      </c>
      <c r="T55" s="23">
        <f t="shared" si="6"/>
        <v>7.4999999999999983E-2</v>
      </c>
      <c r="U55" s="23">
        <f t="shared" si="6"/>
        <v>6.2915286960589553E-2</v>
      </c>
      <c r="V55" s="23">
        <f t="shared" si="6"/>
        <v>3.5707142142714227E-2</v>
      </c>
      <c r="W55" s="23">
        <f t="shared" si="6"/>
        <v>6.2442473525637938</v>
      </c>
      <c r="X55" s="23">
        <f t="shared" si="6"/>
        <v>0.28113979322275473</v>
      </c>
      <c r="Y55" s="23">
        <f t="shared" si="6"/>
        <v>0.25261960863453697</v>
      </c>
      <c r="Z55" s="23">
        <f t="shared" si="6"/>
        <v>8.3802844024929695E-3</v>
      </c>
      <c r="AA55" s="23">
        <f t="shared" si="6"/>
        <v>0.15173304408291119</v>
      </c>
      <c r="AB55" s="23">
        <f t="shared" si="6"/>
        <v>2.0564937798755116E-2</v>
      </c>
      <c r="AC55" s="23">
        <f t="shared" si="6"/>
        <v>1.5545631755148025E-2</v>
      </c>
      <c r="AD55" s="23">
        <f t="shared" si="6"/>
        <v>1.4719601443879748E-2</v>
      </c>
      <c r="AE55" s="23">
        <f t="shared" si="6"/>
        <v>7.8315600829804335E-2</v>
      </c>
      <c r="AF55" s="23">
        <f t="shared" si="6"/>
        <v>0.20704266871026045</v>
      </c>
      <c r="AG55" s="23">
        <f t="shared" si="6"/>
        <v>1.501943185787443</v>
      </c>
      <c r="AH55" s="23">
        <f t="shared" si="6"/>
        <v>4.0824829046386263E-3</v>
      </c>
      <c r="AI55" s="23">
        <f t="shared" si="6"/>
        <v>6.3686733312362707</v>
      </c>
      <c r="AJ55" s="23">
        <f t="shared" si="6"/>
        <v>20.855206184547779</v>
      </c>
      <c r="AK55" s="23">
        <f t="shared" si="6"/>
        <v>1.6368331975698271</v>
      </c>
      <c r="AL55" s="23">
        <f t="shared" si="6"/>
        <v>3.5443617196894699E-2</v>
      </c>
      <c r="AM55" s="23">
        <f t="shared" si="6"/>
        <v>21.29936437823126</v>
      </c>
      <c r="AN55" s="23">
        <f t="shared" si="6"/>
        <v>3.5443617196894699E-2</v>
      </c>
      <c r="AO55" s="23">
        <f t="shared" si="6"/>
        <v>0</v>
      </c>
      <c r="AP55" s="23">
        <f t="shared" si="6"/>
        <v>0</v>
      </c>
      <c r="AQ55" s="23">
        <f t="shared" si="6"/>
        <v>0</v>
      </c>
      <c r="AR55" s="23">
        <f t="shared" si="6"/>
        <v>6.6994933956849134E-2</v>
      </c>
      <c r="AS55" s="23">
        <f t="shared" si="6"/>
        <v>66994.933956849127</v>
      </c>
      <c r="AT55" s="23">
        <f t="shared" si="6"/>
        <v>0.68788327504380187</v>
      </c>
    </row>
    <row r="56" spans="1:46" x14ac:dyDescent="0.3">
      <c r="J56" s="451"/>
      <c r="K56" s="99" t="s">
        <v>834</v>
      </c>
      <c r="L56" s="23">
        <f>STDEV(L15:L18)/SQRT(4)</f>
        <v>0</v>
      </c>
      <c r="M56" s="23">
        <f t="shared" ref="M56:AT56" si="7">STDEV(M15:M18)/SQRT(4)</f>
        <v>2.8867513459481312E-3</v>
      </c>
      <c r="N56" s="23">
        <f t="shared" si="7"/>
        <v>0.6454972243679028</v>
      </c>
      <c r="O56" s="23">
        <f t="shared" si="7"/>
        <v>1.3149778198382918</v>
      </c>
      <c r="P56" s="23">
        <f t="shared" si="7"/>
        <v>2.9825883613622137</v>
      </c>
      <c r="Q56" s="23">
        <f t="shared" si="7"/>
        <v>0.45893899376714581</v>
      </c>
      <c r="R56" s="23">
        <f t="shared" si="7"/>
        <v>3.2274861218395137E-2</v>
      </c>
      <c r="S56" s="23">
        <f t="shared" si="7"/>
        <v>2.9011491975881949E-3</v>
      </c>
      <c r="T56" s="23">
        <f t="shared" si="7"/>
        <v>9.5742710775633705E-2</v>
      </c>
      <c r="U56" s="23">
        <f t="shared" si="7"/>
        <v>0.12247448713915901</v>
      </c>
      <c r="V56" s="23">
        <f t="shared" si="7"/>
        <v>3.3260336739125151E-2</v>
      </c>
      <c r="W56" s="23">
        <f t="shared" si="7"/>
        <v>3.7464149529917239</v>
      </c>
      <c r="X56" s="23">
        <f t="shared" si="7"/>
        <v>0.25692086978938344</v>
      </c>
      <c r="Y56" s="23">
        <f t="shared" si="7"/>
        <v>0.18942896645796636</v>
      </c>
      <c r="Z56" s="23">
        <f t="shared" si="7"/>
        <v>9.0127224891631674E-3</v>
      </c>
      <c r="AA56" s="23">
        <f t="shared" si="7"/>
        <v>5.9090326337452821E-2</v>
      </c>
      <c r="AB56" s="23">
        <f t="shared" si="7"/>
        <v>2.0615528128088308E-2</v>
      </c>
      <c r="AC56" s="23">
        <f t="shared" si="7"/>
        <v>1.3149778198382915E-2</v>
      </c>
      <c r="AD56" s="23">
        <f t="shared" si="7"/>
        <v>9.4648472430004533E-3</v>
      </c>
      <c r="AE56" s="23">
        <f t="shared" si="7"/>
        <v>0.24813890599151595</v>
      </c>
      <c r="AF56" s="23">
        <f t="shared" si="7"/>
        <v>2.1746647251166453E-2</v>
      </c>
      <c r="AG56" s="23">
        <f t="shared" si="7"/>
        <v>0.77136243102707569</v>
      </c>
      <c r="AH56" s="23">
        <f t="shared" si="7"/>
        <v>7.4999999999999971E-3</v>
      </c>
      <c r="AI56" s="23">
        <f t="shared" si="7"/>
        <v>5.854965841061758</v>
      </c>
      <c r="AJ56" s="23">
        <f t="shared" si="7"/>
        <v>14.794135310430722</v>
      </c>
      <c r="AK56" s="23">
        <f t="shared" si="7"/>
        <v>2.7921497094532737</v>
      </c>
      <c r="AL56" s="23">
        <f t="shared" si="7"/>
        <v>1.5545631755148061E-2</v>
      </c>
      <c r="AM56" s="23">
        <f t="shared" si="7"/>
        <v>16.973171661478009</v>
      </c>
      <c r="AN56" s="23">
        <f t="shared" si="7"/>
        <v>1.5545631755148061E-2</v>
      </c>
      <c r="AO56" s="23">
        <f t="shared" si="7"/>
        <v>0</v>
      </c>
      <c r="AP56" s="23">
        <f t="shared" si="7"/>
        <v>0</v>
      </c>
      <c r="AQ56" s="23">
        <f t="shared" si="7"/>
        <v>0</v>
      </c>
      <c r="AR56" s="23">
        <f t="shared" si="7"/>
        <v>5.3387345007401131E-2</v>
      </c>
      <c r="AS56" s="23">
        <f t="shared" si="7"/>
        <v>53387.345007401127</v>
      </c>
      <c r="AT56" s="23">
        <f t="shared" si="7"/>
        <v>0.38250240662653895</v>
      </c>
    </row>
    <row r="57" spans="1:46" x14ac:dyDescent="0.3">
      <c r="J57" s="451"/>
      <c r="K57" s="99" t="s">
        <v>835</v>
      </c>
      <c r="L57" s="245">
        <f>STDEV(L19:L22)/SQRT(4)</f>
        <v>0</v>
      </c>
      <c r="M57" s="245">
        <f t="shared" ref="M57:AT57" si="8">STDEV(M19:M22)/SQRT(4)</f>
        <v>2.8867513459481312E-3</v>
      </c>
      <c r="N57" s="245">
        <f t="shared" si="8"/>
        <v>1.3149778198382918</v>
      </c>
      <c r="O57" s="245">
        <f t="shared" si="8"/>
        <v>1.6832508230603465</v>
      </c>
      <c r="P57" s="245">
        <f t="shared" si="8"/>
        <v>7.3665065145675843</v>
      </c>
      <c r="Q57" s="245">
        <f t="shared" si="8"/>
        <v>0.30276503540974642</v>
      </c>
      <c r="R57" s="245">
        <f t="shared" si="8"/>
        <v>2.4664414311581284E-2</v>
      </c>
      <c r="S57" s="245">
        <f t="shared" si="8"/>
        <v>8.539125638299664E-4</v>
      </c>
      <c r="T57" s="245">
        <f t="shared" si="8"/>
        <v>4.0824829046386339E-2</v>
      </c>
      <c r="U57" s="245">
        <f t="shared" si="8"/>
        <v>5.0000000000000044E-2</v>
      </c>
      <c r="V57" s="245">
        <f t="shared" si="8"/>
        <v>3.9024564913226971E-2</v>
      </c>
      <c r="W57" s="245">
        <f t="shared" si="8"/>
        <v>4.1401237904197989</v>
      </c>
      <c r="X57" s="245">
        <f t="shared" si="8"/>
        <v>0.20068632240389475</v>
      </c>
      <c r="Y57" s="245">
        <f t="shared" si="8"/>
        <v>9.1138630667790807E-2</v>
      </c>
      <c r="Z57" s="245">
        <f t="shared" si="8"/>
        <v>2.462172143995351E-2</v>
      </c>
      <c r="AA57" s="245">
        <f t="shared" si="8"/>
        <v>3.9869579046352008E-2</v>
      </c>
      <c r="AB57" s="245">
        <f t="shared" si="8"/>
        <v>1.8874586088176878E-2</v>
      </c>
      <c r="AC57" s="245">
        <f t="shared" si="8"/>
        <v>1.0801234497346435E-2</v>
      </c>
      <c r="AD57" s="245">
        <f t="shared" si="8"/>
        <v>8.66025403784439E-3</v>
      </c>
      <c r="AE57" s="245">
        <f t="shared" si="8"/>
        <v>0.48089109993843759</v>
      </c>
      <c r="AF57" s="245">
        <f t="shared" si="8"/>
        <v>3.1091263510296032E-2</v>
      </c>
      <c r="AG57" s="245">
        <f t="shared" si="8"/>
        <v>2.4547572860332503</v>
      </c>
      <c r="AH57" s="245">
        <f t="shared" si="8"/>
        <v>4.7871355387816839E-3</v>
      </c>
      <c r="AI57" s="245">
        <f t="shared" si="8"/>
        <v>6.8293941898238675</v>
      </c>
      <c r="AJ57" s="245">
        <f t="shared" si="8"/>
        <v>13.213989666889669</v>
      </c>
      <c r="AK57" s="245">
        <f t="shared" si="8"/>
        <v>1.021741772660782</v>
      </c>
      <c r="AL57" s="245">
        <f t="shared" si="8"/>
        <v>2.1360009363293842E-2</v>
      </c>
      <c r="AM57" s="245">
        <f t="shared" si="8"/>
        <v>14.13356937695972</v>
      </c>
      <c r="AN57" s="245">
        <f t="shared" si="8"/>
        <v>2.1360009363293842E-2</v>
      </c>
      <c r="AO57" s="245">
        <f t="shared" si="8"/>
        <v>0</v>
      </c>
      <c r="AP57" s="245">
        <f t="shared" si="8"/>
        <v>0</v>
      </c>
      <c r="AQ57" s="245">
        <f t="shared" si="8"/>
        <v>0</v>
      </c>
      <c r="AR57" s="245">
        <f t="shared" si="8"/>
        <v>4.4455671548194457E-2</v>
      </c>
      <c r="AS57" s="245">
        <f t="shared" si="8"/>
        <v>44455.671548194427</v>
      </c>
      <c r="AT57" s="245">
        <f t="shared" si="8"/>
        <v>0.55098429494797696</v>
      </c>
    </row>
    <row r="58" spans="1:46" x14ac:dyDescent="0.3">
      <c r="J58" s="451"/>
      <c r="K58" s="99" t="s">
        <v>836</v>
      </c>
      <c r="L58" s="23">
        <f>STDEV(L23:L26)/SQRT(4)</f>
        <v>0</v>
      </c>
      <c r="M58" s="23">
        <f t="shared" ref="M58:AT58" si="9">STDEV(M23:M26)/SQRT(4)</f>
        <v>2.8867513459481316E-3</v>
      </c>
      <c r="N58" s="23">
        <f t="shared" si="9"/>
        <v>1.0307764064044151</v>
      </c>
      <c r="O58" s="23">
        <f t="shared" si="9"/>
        <v>3.6827299656640586</v>
      </c>
      <c r="P58" s="23">
        <f t="shared" si="9"/>
        <v>2.2730302828309759</v>
      </c>
      <c r="Q58" s="23">
        <f t="shared" si="9"/>
        <v>0.68859760867045272</v>
      </c>
      <c r="R58" s="23">
        <f t="shared" si="9"/>
        <v>1.471960144387972E-2</v>
      </c>
      <c r="S58" s="23">
        <f t="shared" si="9"/>
        <v>2.5940637360455632E-3</v>
      </c>
      <c r="T58" s="23">
        <f t="shared" si="9"/>
        <v>0.14930394055974097</v>
      </c>
      <c r="U58" s="23">
        <f t="shared" si="9"/>
        <v>0.1181453906563152</v>
      </c>
      <c r="V58" s="23">
        <f t="shared" si="9"/>
        <v>2.3979157616563676E-2</v>
      </c>
      <c r="W58" s="23">
        <f t="shared" si="9"/>
        <v>4.858154656519968</v>
      </c>
      <c r="X58" s="23">
        <f t="shared" si="9"/>
        <v>1.6007810593582108E-2</v>
      </c>
      <c r="Y58" s="23">
        <f t="shared" si="9"/>
        <v>0.60504132090296103</v>
      </c>
      <c r="Z58" s="23">
        <f t="shared" si="9"/>
        <v>2.3023086239685592E-2</v>
      </c>
      <c r="AA58" s="23">
        <f t="shared" si="9"/>
        <v>7.2154348448309216E-2</v>
      </c>
      <c r="AB58" s="23">
        <f t="shared" si="9"/>
        <v>4.0824829046386315E-3</v>
      </c>
      <c r="AC58" s="23">
        <f t="shared" si="9"/>
        <v>4.7871355387817064E-3</v>
      </c>
      <c r="AD58" s="23">
        <f t="shared" si="9"/>
        <v>1.1257404970359141E-2</v>
      </c>
      <c r="AE58" s="23">
        <f t="shared" si="9"/>
        <v>0.42792863501601142</v>
      </c>
      <c r="AF58" s="23">
        <f t="shared" si="9"/>
        <v>1.8874586088176847E-2</v>
      </c>
      <c r="AG58" s="23">
        <f t="shared" si="9"/>
        <v>1.625320481217986</v>
      </c>
      <c r="AH58" s="23">
        <f t="shared" si="9"/>
        <v>4.0824829046386263E-3</v>
      </c>
      <c r="AI58" s="23">
        <f t="shared" si="9"/>
        <v>11.911653957364642</v>
      </c>
      <c r="AJ58" s="23">
        <f t="shared" si="9"/>
        <v>11.23651970140221</v>
      </c>
      <c r="AK58" s="23">
        <f t="shared" si="9"/>
        <v>1.104063517194549</v>
      </c>
      <c r="AL58" s="23">
        <f t="shared" si="9"/>
        <v>3.3788558221188744E-2</v>
      </c>
      <c r="AM58" s="23">
        <f t="shared" si="9"/>
        <v>10.260674421466327</v>
      </c>
      <c r="AN58" s="23">
        <f t="shared" si="9"/>
        <v>3.3788558221188744E-2</v>
      </c>
      <c r="AO58" s="23">
        <f t="shared" si="9"/>
        <v>0</v>
      </c>
      <c r="AP58" s="23">
        <f t="shared" si="9"/>
        <v>0</v>
      </c>
      <c r="AQ58" s="23">
        <f t="shared" si="9"/>
        <v>0</v>
      </c>
      <c r="AR58" s="23">
        <f t="shared" si="9"/>
        <v>3.2273883530600997E-2</v>
      </c>
      <c r="AS58" s="23">
        <f t="shared" si="9"/>
        <v>32273.883530601001</v>
      </c>
      <c r="AT58" s="23">
        <f t="shared" si="9"/>
        <v>0.68218591184927924</v>
      </c>
    </row>
    <row r="59" spans="1:46" x14ac:dyDescent="0.3">
      <c r="J59" s="451"/>
      <c r="K59" s="99" t="s">
        <v>837</v>
      </c>
      <c r="L59" s="23">
        <f>STDEV(L27:L30)/SQRT(4)</f>
        <v>0</v>
      </c>
      <c r="M59" s="23">
        <f t="shared" ref="M59:AT59" si="10">STDEV(M27:M30)/SQRT(4)</f>
        <v>0.2516777039522306</v>
      </c>
      <c r="N59" s="23">
        <f t="shared" si="10"/>
        <v>0.47871355387816905</v>
      </c>
      <c r="O59" s="23">
        <f t="shared" si="10"/>
        <v>1.7795130420052185</v>
      </c>
      <c r="P59" s="23">
        <f t="shared" si="10"/>
        <v>12.656585962619092</v>
      </c>
      <c r="Q59" s="23">
        <f t="shared" si="10"/>
        <v>0.93005376188691447</v>
      </c>
      <c r="R59" s="23">
        <f t="shared" si="10"/>
        <v>1.9364916731037032E-2</v>
      </c>
      <c r="S59" s="23">
        <f t="shared" si="10"/>
        <v>3.5207716957129397E-3</v>
      </c>
      <c r="T59" s="23">
        <f t="shared" si="10"/>
        <v>0.12499999999999992</v>
      </c>
      <c r="U59" s="23">
        <f t="shared" si="10"/>
        <v>0.14361406616345082</v>
      </c>
      <c r="V59" s="23">
        <f t="shared" si="10"/>
        <v>3.4247870980057465E-2</v>
      </c>
      <c r="W59" s="23">
        <f t="shared" si="10"/>
        <v>6.0321361611510955</v>
      </c>
      <c r="X59" s="23">
        <f t="shared" si="10"/>
        <v>0.22249999999999995</v>
      </c>
      <c r="Y59" s="23">
        <f t="shared" si="10"/>
        <v>3.6142080737002397E-2</v>
      </c>
      <c r="Z59" s="23">
        <f t="shared" si="10"/>
        <v>2.6753504443343481E-2</v>
      </c>
      <c r="AA59" s="23">
        <f t="shared" si="10"/>
        <v>8.8881944173155994E-2</v>
      </c>
      <c r="AB59" s="23">
        <f t="shared" si="10"/>
        <v>1.8484227510682353E-2</v>
      </c>
      <c r="AC59" s="23">
        <f t="shared" si="10"/>
        <v>3.2755406678389248E-2</v>
      </c>
      <c r="AD59" s="23">
        <f t="shared" si="10"/>
        <v>8.7118214704695034E-3</v>
      </c>
      <c r="AE59" s="23">
        <f t="shared" si="10"/>
        <v>0.48934267134595999</v>
      </c>
      <c r="AF59" s="23">
        <f t="shared" si="10"/>
        <v>0.20985610149179204</v>
      </c>
      <c r="AG59" s="23">
        <f t="shared" si="10"/>
        <v>0.75608641481424954</v>
      </c>
      <c r="AH59" s="23">
        <f t="shared" si="10"/>
        <v>2.8867513459481199E-3</v>
      </c>
      <c r="AI59" s="23">
        <f t="shared" si="10"/>
        <v>7.9007383621195038</v>
      </c>
      <c r="AJ59" s="23">
        <f t="shared" si="10"/>
        <v>17.426297835455465</v>
      </c>
      <c r="AK59" s="23">
        <f t="shared" si="10"/>
        <v>0.80139851717690003</v>
      </c>
      <c r="AL59" s="23">
        <f t="shared" si="10"/>
        <v>1.0801234497346438E-2</v>
      </c>
      <c r="AM59" s="23">
        <f t="shared" si="10"/>
        <v>17.530634614867761</v>
      </c>
      <c r="AN59" s="23">
        <f t="shared" si="10"/>
        <v>1.0801234497346438E-2</v>
      </c>
      <c r="AO59" s="23">
        <f t="shared" si="10"/>
        <v>0</v>
      </c>
      <c r="AP59" s="23">
        <f t="shared" si="10"/>
        <v>0</v>
      </c>
      <c r="AQ59" s="23">
        <f t="shared" si="10"/>
        <v>0</v>
      </c>
      <c r="AR59" s="23">
        <f t="shared" si="10"/>
        <v>5.5140786710286285E-2</v>
      </c>
      <c r="AS59" s="23">
        <f t="shared" si="10"/>
        <v>55140.78671028628</v>
      </c>
      <c r="AT59" s="23">
        <f t="shared" si="10"/>
        <v>0.38850552602494026</v>
      </c>
    </row>
    <row r="60" spans="1:46" x14ac:dyDescent="0.3">
      <c r="J60" s="451"/>
      <c r="K60" s="99" t="s">
        <v>838</v>
      </c>
      <c r="L60" s="23">
        <f>STDEV(L31:L34)/SQRT(4)</f>
        <v>0</v>
      </c>
      <c r="M60" s="23">
        <f t="shared" ref="M60:AT60" si="11">STDEV(M31:M34)/SQRT(4)</f>
        <v>2.5000000000000022E-3</v>
      </c>
      <c r="N60" s="23">
        <f t="shared" si="11"/>
        <v>2.6299556396765835</v>
      </c>
      <c r="O60" s="23">
        <f t="shared" si="11"/>
        <v>0.47871355387816905</v>
      </c>
      <c r="P60" s="23">
        <f t="shared" si="11"/>
        <v>13.210728022930201</v>
      </c>
      <c r="Q60" s="23">
        <f t="shared" si="11"/>
        <v>0.59511903571190372</v>
      </c>
      <c r="R60" s="23">
        <f t="shared" si="11"/>
        <v>6.4935865795927167E-2</v>
      </c>
      <c r="S60" s="23">
        <f t="shared" si="11"/>
        <v>7.0872538170060383E-3</v>
      </c>
      <c r="T60" s="23">
        <f t="shared" si="11"/>
        <v>4.7871355387816929E-2</v>
      </c>
      <c r="U60" s="23">
        <f t="shared" si="11"/>
        <v>4.7871355387816963E-2</v>
      </c>
      <c r="V60" s="23">
        <f t="shared" si="11"/>
        <v>7.0059498523279043E-2</v>
      </c>
      <c r="W60" s="23">
        <f t="shared" si="11"/>
        <v>2.4304920626627626</v>
      </c>
      <c r="X60" s="23">
        <f t="shared" si="11"/>
        <v>0.2370126578898267</v>
      </c>
      <c r="Y60" s="23">
        <f t="shared" si="11"/>
        <v>0.12174940109366734</v>
      </c>
      <c r="Z60" s="23">
        <f t="shared" si="11"/>
        <v>7.9372539331937705E-3</v>
      </c>
      <c r="AA60" s="23">
        <f t="shared" si="11"/>
        <v>0.22951034835057008</v>
      </c>
      <c r="AB60" s="23">
        <f t="shared" si="11"/>
        <v>4.0311288741492757E-2</v>
      </c>
      <c r="AC60" s="23">
        <f t="shared" si="11"/>
        <v>2.4832774042918906E-2</v>
      </c>
      <c r="AD60" s="23">
        <f t="shared" si="11"/>
        <v>1.1902380714238084E-2</v>
      </c>
      <c r="AE60" s="23">
        <f t="shared" si="11"/>
        <v>0.13622897391279673</v>
      </c>
      <c r="AF60" s="23">
        <f t="shared" si="11"/>
        <v>2.4958298553119911E-2</v>
      </c>
      <c r="AG60" s="23">
        <f t="shared" si="11"/>
        <v>0.89768220063301529</v>
      </c>
      <c r="AH60" s="23">
        <f t="shared" si="11"/>
        <v>7.5000000000000015E-3</v>
      </c>
      <c r="AI60" s="23">
        <f t="shared" si="11"/>
        <v>9.7735612751954548</v>
      </c>
      <c r="AJ60" s="23">
        <f t="shared" si="11"/>
        <v>35.130804947367793</v>
      </c>
      <c r="AK60" s="23">
        <f t="shared" si="11"/>
        <v>1.0630890524002841</v>
      </c>
      <c r="AL60" s="23">
        <f t="shared" si="11"/>
        <v>9.9456858318904579E-2</v>
      </c>
      <c r="AM60" s="23">
        <f t="shared" si="11"/>
        <v>35.957420739674937</v>
      </c>
      <c r="AN60" s="23">
        <f t="shared" si="11"/>
        <v>9.9456858318904579E-2</v>
      </c>
      <c r="AO60" s="23">
        <f t="shared" si="11"/>
        <v>0</v>
      </c>
      <c r="AP60" s="23">
        <f t="shared" si="11"/>
        <v>0</v>
      </c>
      <c r="AQ60" s="23">
        <f t="shared" si="11"/>
        <v>0</v>
      </c>
      <c r="AR60" s="23">
        <f t="shared" si="11"/>
        <v>0.11310032472965312</v>
      </c>
      <c r="AS60" s="23">
        <f t="shared" si="11"/>
        <v>113100.32472965248</v>
      </c>
      <c r="AT60" s="23">
        <f t="shared" si="11"/>
        <v>0.99421465178019131</v>
      </c>
    </row>
    <row r="61" spans="1:46" x14ac:dyDescent="0.3">
      <c r="J61" s="451"/>
      <c r="K61" s="99" t="s">
        <v>839</v>
      </c>
      <c r="L61" s="23">
        <f>STDEV(L35:L38)/SQRT(4)</f>
        <v>0</v>
      </c>
      <c r="M61" s="23">
        <f t="shared" ref="M61:AT61" si="12">STDEV(M35:M38)/SQRT(4)</f>
        <v>0.25084440728600399</v>
      </c>
      <c r="N61" s="23">
        <f t="shared" si="12"/>
        <v>0.75</v>
      </c>
      <c r="O61" s="23">
        <f t="shared" si="12"/>
        <v>3.0923292192132452</v>
      </c>
      <c r="P61" s="23">
        <f t="shared" si="12"/>
        <v>13.850391089544487</v>
      </c>
      <c r="Q61" s="23">
        <f t="shared" si="12"/>
        <v>0.16520189667999177</v>
      </c>
      <c r="R61" s="23">
        <f t="shared" si="12"/>
        <v>1.3228756555322924E-2</v>
      </c>
      <c r="S61" s="23">
        <f t="shared" si="12"/>
        <v>2.6575364531836627E-3</v>
      </c>
      <c r="T61" s="23">
        <f t="shared" si="12"/>
        <v>0.26887109674836135</v>
      </c>
      <c r="U61" s="23">
        <f t="shared" si="12"/>
        <v>0.23979157616563593</v>
      </c>
      <c r="V61" s="23">
        <f t="shared" si="12"/>
        <v>2.1602468994692803E-2</v>
      </c>
      <c r="W61" s="23">
        <f t="shared" si="12"/>
        <v>4.7907028016078561</v>
      </c>
      <c r="X61" s="23">
        <f t="shared" si="12"/>
        <v>1.0307764064044144E-2</v>
      </c>
      <c r="Y61" s="23">
        <f t="shared" si="12"/>
        <v>4.6792983804554704E-2</v>
      </c>
      <c r="Z61" s="23">
        <f t="shared" si="12"/>
        <v>2.1634752136319942E-2</v>
      </c>
      <c r="AA61" s="23">
        <f t="shared" si="12"/>
        <v>0.16057189459346041</v>
      </c>
      <c r="AB61" s="23">
        <f t="shared" si="12"/>
        <v>2.0966242709015204E-2</v>
      </c>
      <c r="AC61" s="23">
        <f t="shared" si="12"/>
        <v>4.1104541517128418E-2</v>
      </c>
      <c r="AD61" s="23">
        <f t="shared" si="12"/>
        <v>6.2915286960589503E-3</v>
      </c>
      <c r="AE61" s="23">
        <f t="shared" si="12"/>
        <v>0.66528815811897113</v>
      </c>
      <c r="AF61" s="23">
        <f t="shared" si="12"/>
        <v>0.2093392382394344</v>
      </c>
      <c r="AG61" s="23">
        <f t="shared" si="12"/>
        <v>1.5612494995995985</v>
      </c>
      <c r="AH61" s="23">
        <f t="shared" si="12"/>
        <v>4.7871355387816839E-3</v>
      </c>
      <c r="AI61" s="23">
        <f t="shared" si="12"/>
        <v>3.6438018149546041</v>
      </c>
      <c r="AJ61" s="23">
        <f t="shared" si="12"/>
        <v>30.955629132679533</v>
      </c>
      <c r="AK61" s="23">
        <f t="shared" si="12"/>
        <v>1.8285445031499783</v>
      </c>
      <c r="AL61" s="23">
        <f t="shared" si="12"/>
        <v>1.3149778198382922E-2</v>
      </c>
      <c r="AM61" s="23">
        <f t="shared" si="12"/>
        <v>29.600996991937091</v>
      </c>
      <c r="AN61" s="23">
        <f t="shared" si="12"/>
        <v>1.3149778198382922E-2</v>
      </c>
      <c r="AO61" s="23">
        <f t="shared" si="12"/>
        <v>0</v>
      </c>
      <c r="AP61" s="23">
        <f t="shared" si="12"/>
        <v>0</v>
      </c>
      <c r="AQ61" s="23">
        <f t="shared" si="12"/>
        <v>0</v>
      </c>
      <c r="AR61" s="23">
        <f t="shared" si="12"/>
        <v>9.3106855365061358E-2</v>
      </c>
      <c r="AS61" s="23">
        <f t="shared" si="12"/>
        <v>93106.855365060939</v>
      </c>
      <c r="AT61" s="23">
        <f t="shared" si="12"/>
        <v>0.6635638500443769</v>
      </c>
    </row>
    <row r="62" spans="1:46" x14ac:dyDescent="0.3">
      <c r="J62" s="451"/>
      <c r="K62" s="99" t="s">
        <v>840</v>
      </c>
      <c r="L62" s="245">
        <f>STDEV(L39:L42)/SQRT(4)</f>
        <v>0</v>
      </c>
      <c r="M62" s="245">
        <f t="shared" ref="M62:AT62" si="13">STDEV(M39:M42)/SQRT(4)</f>
        <v>2.5000000000000022E-3</v>
      </c>
      <c r="N62" s="245">
        <f t="shared" si="13"/>
        <v>1.796988221070652</v>
      </c>
      <c r="O62" s="245">
        <f t="shared" si="13"/>
        <v>1.3228756555322954</v>
      </c>
      <c r="P62" s="245">
        <f t="shared" si="13"/>
        <v>11.000795496803855</v>
      </c>
      <c r="Q62" s="245">
        <f t="shared" si="13"/>
        <v>0.78461774132376172</v>
      </c>
      <c r="R62" s="245">
        <f t="shared" si="13"/>
        <v>2.7233557730613596E-2</v>
      </c>
      <c r="S62" s="245">
        <f t="shared" si="13"/>
        <v>4.6992907266238913E-3</v>
      </c>
      <c r="T62" s="245">
        <f t="shared" si="13"/>
        <v>0.14433756729740649</v>
      </c>
      <c r="U62" s="245">
        <f t="shared" si="13"/>
        <v>0.14719601443879748</v>
      </c>
      <c r="V62" s="245">
        <f t="shared" si="13"/>
        <v>2.0412414523193104E-2</v>
      </c>
      <c r="W62" s="245">
        <f t="shared" si="13"/>
        <v>2.7823850680067013</v>
      </c>
      <c r="X62" s="245">
        <f t="shared" si="13"/>
        <v>0.21124137063242765</v>
      </c>
      <c r="Y62" s="245">
        <f t="shared" si="13"/>
        <v>0.12579745625409139</v>
      </c>
      <c r="Z62" s="245">
        <f t="shared" si="13"/>
        <v>2.0204681800678428E-2</v>
      </c>
      <c r="AA62" s="245">
        <f t="shared" si="13"/>
        <v>4.0491768710854588E-2</v>
      </c>
      <c r="AB62" s="245">
        <f t="shared" si="13"/>
        <v>1.6832508230603463E-2</v>
      </c>
      <c r="AC62" s="245">
        <f t="shared" si="13"/>
        <v>2.5940637360455633E-2</v>
      </c>
      <c r="AD62" s="245">
        <f t="shared" si="13"/>
        <v>1.2583057392117916E-2</v>
      </c>
      <c r="AE62" s="245">
        <f t="shared" si="13"/>
        <v>0.43054229370256569</v>
      </c>
      <c r="AF62" s="245">
        <f t="shared" si="13"/>
        <v>0.20161845153655952</v>
      </c>
      <c r="AG62" s="245">
        <f t="shared" si="13"/>
        <v>1.7298843892006193</v>
      </c>
      <c r="AH62" s="245">
        <f t="shared" si="13"/>
        <v>2.5000000000000005E-3</v>
      </c>
      <c r="AI62" s="245">
        <f t="shared" si="13"/>
        <v>6.0730278005840308</v>
      </c>
      <c r="AJ62" s="245">
        <f t="shared" si="13"/>
        <v>14.386374557777458</v>
      </c>
      <c r="AK62" s="245">
        <f t="shared" si="13"/>
        <v>1.3735113153277381</v>
      </c>
      <c r="AL62" s="245">
        <f t="shared" si="13"/>
        <v>2.5000000000000012E-2</v>
      </c>
      <c r="AM62" s="245">
        <f t="shared" si="13"/>
        <v>14.641657109653494</v>
      </c>
      <c r="AN62" s="245">
        <f t="shared" si="13"/>
        <v>2.5000000000000012E-2</v>
      </c>
      <c r="AO62" s="245">
        <f t="shared" si="13"/>
        <v>0</v>
      </c>
      <c r="AP62" s="245">
        <f t="shared" si="13"/>
        <v>0</v>
      </c>
      <c r="AQ62" s="245">
        <f t="shared" si="13"/>
        <v>0</v>
      </c>
      <c r="AR62" s="245">
        <f t="shared" si="13"/>
        <v>4.6053808633021907E-2</v>
      </c>
      <c r="AS62" s="245">
        <f t="shared" si="13"/>
        <v>46053.808633021908</v>
      </c>
      <c r="AT62" s="245">
        <f t="shared" si="13"/>
        <v>0.62394742377530343</v>
      </c>
    </row>
    <row r="63" spans="1:46" x14ac:dyDescent="0.3">
      <c r="J63" s="451"/>
      <c r="K63" s="99" t="s">
        <v>841</v>
      </c>
      <c r="L63" s="245">
        <f>STDEV(L43:L46)/SQRT(4)</f>
        <v>0</v>
      </c>
      <c r="M63" s="245">
        <f t="shared" ref="M63:AT63" si="14">STDEV(M43:M46)/SQRT(4)</f>
        <v>4.2516673200051764</v>
      </c>
      <c r="N63" s="245">
        <f t="shared" si="14"/>
        <v>0.9574271077563381</v>
      </c>
      <c r="O63" s="245">
        <f t="shared" si="14"/>
        <v>1.8484227510682361</v>
      </c>
      <c r="P63" s="245">
        <f t="shared" si="14"/>
        <v>6.0066284566857195</v>
      </c>
      <c r="Q63" s="245">
        <f t="shared" si="14"/>
        <v>0.60190669265814478</v>
      </c>
      <c r="R63" s="245">
        <f t="shared" si="14"/>
        <v>3.400367627183859E-2</v>
      </c>
      <c r="S63" s="245">
        <f t="shared" si="14"/>
        <v>5.3599595769619974E-3</v>
      </c>
      <c r="T63" s="245">
        <f t="shared" si="14"/>
        <v>6.2915286960589567E-2</v>
      </c>
      <c r="U63" s="245">
        <f t="shared" si="14"/>
        <v>0.12909944487358047</v>
      </c>
      <c r="V63" s="245">
        <f t="shared" si="14"/>
        <v>1.8874586088176937E-2</v>
      </c>
      <c r="W63" s="245">
        <f t="shared" si="14"/>
        <v>5.6792751884960317</v>
      </c>
      <c r="X63" s="245">
        <f t="shared" si="14"/>
        <v>0.19080967830100584</v>
      </c>
      <c r="Y63" s="245">
        <f t="shared" si="14"/>
        <v>0.15505375411987504</v>
      </c>
      <c r="Z63" s="245">
        <f t="shared" si="14"/>
        <v>1.6203780423098842E-2</v>
      </c>
      <c r="AA63" s="245">
        <f t="shared" si="14"/>
        <v>9.6985823706354182E-2</v>
      </c>
      <c r="AB63" s="245">
        <f t="shared" si="14"/>
        <v>2.8284271247461908E-2</v>
      </c>
      <c r="AC63" s="245">
        <f t="shared" si="14"/>
        <v>6.291528696058959E-3</v>
      </c>
      <c r="AD63" s="245">
        <f t="shared" si="14"/>
        <v>5.921359641163507E-3</v>
      </c>
      <c r="AE63" s="245">
        <f t="shared" si="14"/>
        <v>0.45076555251409034</v>
      </c>
      <c r="AF63" s="245">
        <f t="shared" si="14"/>
        <v>1.2500000000000006E-2</v>
      </c>
      <c r="AG63" s="245">
        <f t="shared" si="14"/>
        <v>1.8536001007049328</v>
      </c>
      <c r="AH63" s="245">
        <f t="shared" si="14"/>
        <v>2.5000000000000005E-3</v>
      </c>
      <c r="AI63" s="245">
        <f t="shared" si="14"/>
        <v>6.4417097885576711</v>
      </c>
      <c r="AJ63" s="245">
        <f t="shared" si="14"/>
        <v>26.810581361035215</v>
      </c>
      <c r="AK63" s="245">
        <f t="shared" si="14"/>
        <v>4.324408437385781</v>
      </c>
      <c r="AL63" s="245">
        <f t="shared" si="14"/>
        <v>2.5980762113533198E-2</v>
      </c>
      <c r="AM63" s="245">
        <f t="shared" si="14"/>
        <v>26.692192171432438</v>
      </c>
      <c r="AN63" s="245">
        <f t="shared" si="14"/>
        <v>2.5980762113533198E-2</v>
      </c>
      <c r="AO63" s="245">
        <f t="shared" si="14"/>
        <v>0</v>
      </c>
      <c r="AP63" s="245">
        <f t="shared" si="14"/>
        <v>0</v>
      </c>
      <c r="AQ63" s="245">
        <f t="shared" si="14"/>
        <v>0</v>
      </c>
      <c r="AR63" s="245">
        <f t="shared" si="14"/>
        <v>8.3957512531044054E-2</v>
      </c>
      <c r="AS63" s="245">
        <f t="shared" si="14"/>
        <v>83957.512531043394</v>
      </c>
      <c r="AT63" s="245">
        <f t="shared" si="14"/>
        <v>0.42965589920656178</v>
      </c>
    </row>
    <row r="64" spans="1:46" ht="15" thickBot="1" x14ac:dyDescent="0.35">
      <c r="J64" s="452"/>
      <c r="K64" s="99" t="s">
        <v>842</v>
      </c>
      <c r="L64" s="245">
        <f>STDEV(L47:L50)/SQRT(4)</f>
        <v>0</v>
      </c>
      <c r="M64" s="245">
        <f t="shared" ref="M64:AT64" si="15">STDEV(M47:M50)/SQRT(4)</f>
        <v>2.5000000000000022E-3</v>
      </c>
      <c r="N64" s="245">
        <f t="shared" si="15"/>
        <v>2.3804761428476167</v>
      </c>
      <c r="O64" s="245">
        <f t="shared" si="15"/>
        <v>0.70710678118654757</v>
      </c>
      <c r="P64" s="245">
        <f t="shared" si="15"/>
        <v>5.794447908342951</v>
      </c>
      <c r="Q64" s="245">
        <f t="shared" si="15"/>
        <v>1.9416487838947614</v>
      </c>
      <c r="R64" s="245">
        <f t="shared" si="15"/>
        <v>3.4970225430595504E-2</v>
      </c>
      <c r="S64" s="245">
        <f t="shared" si="15"/>
        <v>7.1239034243875043E-3</v>
      </c>
      <c r="T64" s="245">
        <f t="shared" si="15"/>
        <v>0.13228756555322946</v>
      </c>
      <c r="U64" s="245">
        <f t="shared" si="15"/>
        <v>0.17499999999999996</v>
      </c>
      <c r="V64" s="245">
        <f t="shared" si="15"/>
        <v>2.1213203435596403E-2</v>
      </c>
      <c r="W64" s="245">
        <f t="shared" si="15"/>
        <v>2.8603612825422373</v>
      </c>
      <c r="X64" s="245">
        <f t="shared" si="15"/>
        <v>0.19189298232782426</v>
      </c>
      <c r="Y64" s="245">
        <f t="shared" si="15"/>
        <v>0.2937402480650777</v>
      </c>
      <c r="Z64" s="245">
        <f t="shared" si="15"/>
        <v>1.0602672619045905E-2</v>
      </c>
      <c r="AA64" s="245">
        <f t="shared" si="15"/>
        <v>0.15027752105133133</v>
      </c>
      <c r="AB64" s="245">
        <f t="shared" si="15"/>
        <v>2.0615528128088298E-2</v>
      </c>
      <c r="AC64" s="245">
        <f t="shared" si="15"/>
        <v>1.5000000000000001E-2</v>
      </c>
      <c r="AD64" s="245">
        <f t="shared" si="15"/>
        <v>1.1902380714238081E-2</v>
      </c>
      <c r="AE64" s="245">
        <f t="shared" si="15"/>
        <v>0.34806608567914199</v>
      </c>
      <c r="AF64" s="245">
        <f t="shared" si="15"/>
        <v>1.7795130420052114E-2</v>
      </c>
      <c r="AG64" s="245">
        <f t="shared" si="15"/>
        <v>1.1228683508467643</v>
      </c>
      <c r="AH64" s="245">
        <f t="shared" si="15"/>
        <v>2.8867513459481294E-3</v>
      </c>
      <c r="AI64" s="245">
        <f t="shared" si="15"/>
        <v>4.9135866058647455</v>
      </c>
      <c r="AJ64" s="245">
        <f t="shared" si="15"/>
        <v>16.718954001870646</v>
      </c>
      <c r="AK64" s="245">
        <f t="shared" si="15"/>
        <v>3.4820288626029514</v>
      </c>
      <c r="AL64" s="245">
        <f t="shared" si="15"/>
        <v>5.3774219349672185E-2</v>
      </c>
      <c r="AM64" s="245">
        <f t="shared" si="15"/>
        <v>16.33225872315278</v>
      </c>
      <c r="AN64" s="245">
        <f t="shared" si="15"/>
        <v>5.3774219349672185E-2</v>
      </c>
      <c r="AO64" s="245">
        <f t="shared" si="15"/>
        <v>0</v>
      </c>
      <c r="AP64" s="245">
        <f t="shared" si="15"/>
        <v>0</v>
      </c>
      <c r="AQ64" s="245">
        <f t="shared" si="15"/>
        <v>0</v>
      </c>
      <c r="AR64" s="245">
        <f t="shared" si="15"/>
        <v>5.1371420061815762E-2</v>
      </c>
      <c r="AS64" s="245">
        <f t="shared" si="15"/>
        <v>51371.42006181577</v>
      </c>
      <c r="AT64" s="245">
        <f t="shared" si="15"/>
        <v>1.332655665635287</v>
      </c>
    </row>
  </sheetData>
  <mergeCells count="4">
    <mergeCell ref="A52:D52"/>
    <mergeCell ref="A53:D53"/>
    <mergeCell ref="J53:J64"/>
    <mergeCell ref="A54:D5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B85BF-0910-4B1B-860D-4C03062A72AE}">
  <dimension ref="A1:S64"/>
  <sheetViews>
    <sheetView workbookViewId="0">
      <selection activeCell="C5" sqref="C5"/>
    </sheetView>
  </sheetViews>
  <sheetFormatPr defaultRowHeight="14.4" x14ac:dyDescent="0.3"/>
  <cols>
    <col min="1" max="1" width="12.6640625" customWidth="1"/>
    <col min="2" max="2" width="13.88671875" bestFit="1" customWidth="1"/>
    <col min="3" max="3" width="19.109375" bestFit="1" customWidth="1"/>
    <col min="4" max="4" width="14.88671875" bestFit="1" customWidth="1"/>
    <col min="5" max="5" width="29.33203125" style="99" bestFit="1" customWidth="1"/>
    <col min="6" max="6" width="14.88671875" bestFit="1" customWidth="1"/>
    <col min="7" max="7" width="23.33203125" style="99" bestFit="1" customWidth="1"/>
    <col min="8" max="8" width="6.44140625" bestFit="1" customWidth="1"/>
    <col min="9" max="9" width="24.5546875" bestFit="1" customWidth="1"/>
    <col min="10" max="10" width="14.5546875" bestFit="1" customWidth="1"/>
    <col min="11" max="11" width="41.88671875" bestFit="1" customWidth="1"/>
    <col min="12" max="12" width="22.6640625" bestFit="1" customWidth="1"/>
    <col min="13" max="13" width="31.109375" bestFit="1" customWidth="1"/>
    <col min="14" max="14" width="19" bestFit="1" customWidth="1"/>
    <col min="15" max="15" width="25.5546875" bestFit="1" customWidth="1"/>
    <col min="16" max="16" width="17" style="244" customWidth="1"/>
    <col min="17" max="17" width="14.88671875" style="99" customWidth="1"/>
    <col min="18" max="18" width="17.109375" style="99" customWidth="1"/>
    <col min="19" max="19" width="16.109375" style="99" customWidth="1"/>
  </cols>
  <sheetData>
    <row r="1" spans="1:19" s="218" customFormat="1" ht="43.2" x14ac:dyDescent="0.3">
      <c r="A1" s="221" t="s">
        <v>893</v>
      </c>
      <c r="B1" s="218" t="s">
        <v>307</v>
      </c>
      <c r="C1" s="218" t="s">
        <v>308</v>
      </c>
      <c r="D1" s="218" t="s">
        <v>658</v>
      </c>
      <c r="E1" s="218" t="s">
        <v>62</v>
      </c>
      <c r="F1" s="218" t="s">
        <v>660</v>
      </c>
      <c r="G1" s="218" t="s">
        <v>661</v>
      </c>
      <c r="H1" s="218" t="s">
        <v>9</v>
      </c>
      <c r="I1" s="218" t="s">
        <v>665</v>
      </c>
      <c r="J1" s="218" t="s">
        <v>666</v>
      </c>
      <c r="K1" s="218" t="s">
        <v>10</v>
      </c>
      <c r="L1" s="218" t="s">
        <v>667</v>
      </c>
      <c r="M1" s="218" t="s">
        <v>11</v>
      </c>
      <c r="N1" s="218" t="s">
        <v>12</v>
      </c>
      <c r="O1" s="218" t="s">
        <v>668</v>
      </c>
      <c r="P1" s="219" t="s">
        <v>669</v>
      </c>
      <c r="Q1" s="220" t="s">
        <v>670</v>
      </c>
      <c r="R1" s="220" t="s">
        <v>671</v>
      </c>
      <c r="S1" s="220" t="s">
        <v>672</v>
      </c>
    </row>
    <row r="2" spans="1:19" s="216" customFormat="1" x14ac:dyDescent="0.3">
      <c r="I2" s="216" t="s">
        <v>673</v>
      </c>
      <c r="J2" s="216" t="s">
        <v>673</v>
      </c>
      <c r="K2" s="216" t="s">
        <v>13</v>
      </c>
      <c r="L2" s="216" t="s">
        <v>673</v>
      </c>
      <c r="M2" s="216" t="s">
        <v>13</v>
      </c>
      <c r="N2" s="216" t="s">
        <v>13</v>
      </c>
      <c r="P2" s="223" t="s">
        <v>674</v>
      </c>
      <c r="Q2" s="216" t="s">
        <v>675</v>
      </c>
      <c r="R2" s="207" t="s">
        <v>676</v>
      </c>
      <c r="S2" s="207" t="s">
        <v>677</v>
      </c>
    </row>
    <row r="3" spans="1:19" s="224" customFormat="1" x14ac:dyDescent="0.3">
      <c r="A3" s="224" t="s">
        <v>894</v>
      </c>
      <c r="B3" s="224" t="s">
        <v>895</v>
      </c>
      <c r="C3" s="224">
        <v>78</v>
      </c>
      <c r="D3" s="224" t="s">
        <v>679</v>
      </c>
      <c r="E3" s="224" t="s">
        <v>134</v>
      </c>
      <c r="F3" s="224" t="s">
        <v>406</v>
      </c>
      <c r="G3" s="224" t="s">
        <v>782</v>
      </c>
      <c r="H3" s="224" t="s">
        <v>22</v>
      </c>
      <c r="I3" s="224">
        <v>349.44</v>
      </c>
      <c r="J3" s="224">
        <v>7.09</v>
      </c>
      <c r="K3" s="224">
        <v>0.24</v>
      </c>
      <c r="L3" s="224">
        <v>356.53</v>
      </c>
      <c r="M3" s="224">
        <v>0.23</v>
      </c>
      <c r="N3" s="224">
        <v>0.6</v>
      </c>
      <c r="O3" s="224">
        <v>6.0000000000000001E-3</v>
      </c>
      <c r="P3" s="228">
        <f xml:space="preserve"> 3.14*(4.5/2)^2*15</f>
        <v>238.44374999999999</v>
      </c>
      <c r="Q3" s="225">
        <f>L3/P3</f>
        <v>1.4952373463343032</v>
      </c>
      <c r="R3" s="246">
        <f>Q3*1000000</f>
        <v>1495237.3463343033</v>
      </c>
      <c r="S3" s="225">
        <f>10000*0.15*Q3*(K3/100)</f>
        <v>5.3828544468034911</v>
      </c>
    </row>
    <row r="4" spans="1:19" s="205" customFormat="1" x14ac:dyDescent="0.3">
      <c r="A4" s="205" t="s">
        <v>896</v>
      </c>
      <c r="B4" s="205" t="s">
        <v>895</v>
      </c>
      <c r="C4" s="205">
        <v>123</v>
      </c>
      <c r="D4" s="205" t="s">
        <v>681</v>
      </c>
      <c r="E4" s="205" t="s">
        <v>134</v>
      </c>
      <c r="F4" s="205" t="s">
        <v>412</v>
      </c>
      <c r="G4" s="205" t="s">
        <v>782</v>
      </c>
      <c r="H4" s="205" t="s">
        <v>22</v>
      </c>
      <c r="I4" s="205">
        <v>301.54000000000002</v>
      </c>
      <c r="J4" s="205">
        <v>18.55</v>
      </c>
      <c r="K4" s="205">
        <v>0.16</v>
      </c>
      <c r="L4" s="205">
        <v>320.08999999999997</v>
      </c>
      <c r="M4" s="205">
        <v>0.16</v>
      </c>
      <c r="N4" s="205" t="s">
        <v>897</v>
      </c>
      <c r="O4" s="205">
        <v>5.0000000000000001E-3</v>
      </c>
      <c r="P4" s="228">
        <f t="shared" ref="P4:P50" si="0" xml:space="preserve"> 3.14*(4.5/2)^2*15</f>
        <v>238.44374999999999</v>
      </c>
      <c r="Q4" s="225">
        <f t="shared" ref="Q4:Q50" si="1">L4/P4</f>
        <v>1.3424130429084427</v>
      </c>
      <c r="R4" s="246">
        <f t="shared" ref="R4:R50" si="2">Q4*1000000</f>
        <v>1342413.0429084427</v>
      </c>
      <c r="S4" s="225">
        <f t="shared" ref="S4:S50" si="3">10000*0.15*Q4*(K4/100)</f>
        <v>3.2217913029802627</v>
      </c>
    </row>
    <row r="5" spans="1:19" s="205" customFormat="1" x14ac:dyDescent="0.3">
      <c r="A5" s="205" t="s">
        <v>898</v>
      </c>
      <c r="B5" s="205" t="s">
        <v>895</v>
      </c>
      <c r="C5" s="205">
        <v>177</v>
      </c>
      <c r="D5" s="205" t="s">
        <v>682</v>
      </c>
      <c r="E5" s="205" t="s">
        <v>134</v>
      </c>
      <c r="F5" s="205" t="s">
        <v>415</v>
      </c>
      <c r="G5" s="205" t="s">
        <v>782</v>
      </c>
      <c r="H5" s="205" t="s">
        <v>22</v>
      </c>
      <c r="I5" s="205">
        <v>122.56</v>
      </c>
      <c r="J5" s="205">
        <v>151.66</v>
      </c>
      <c r="K5" s="205">
        <v>0.23</v>
      </c>
      <c r="L5" s="205">
        <v>274.22000000000003</v>
      </c>
      <c r="M5" s="205">
        <v>0.23</v>
      </c>
      <c r="N5" s="205">
        <v>0.6</v>
      </c>
      <c r="O5" s="205">
        <v>6.0000000000000001E-3</v>
      </c>
      <c r="P5" s="228">
        <f t="shared" si="0"/>
        <v>238.44374999999999</v>
      </c>
      <c r="Q5" s="225">
        <f t="shared" si="1"/>
        <v>1.1500406280307203</v>
      </c>
      <c r="R5" s="246">
        <f t="shared" si="2"/>
        <v>1150040.6280307202</v>
      </c>
      <c r="S5" s="225">
        <f t="shared" si="3"/>
        <v>3.9676401667059844</v>
      </c>
    </row>
    <row r="6" spans="1:19" s="229" customFormat="1" x14ac:dyDescent="0.3">
      <c r="A6" s="229" t="s">
        <v>899</v>
      </c>
      <c r="B6" s="229" t="s">
        <v>895</v>
      </c>
      <c r="C6" s="229">
        <v>207</v>
      </c>
      <c r="D6" s="229" t="s">
        <v>683</v>
      </c>
      <c r="E6" s="229" t="s">
        <v>134</v>
      </c>
      <c r="F6" s="229" t="s">
        <v>419</v>
      </c>
      <c r="G6" s="229" t="s">
        <v>782</v>
      </c>
      <c r="H6" s="229" t="s">
        <v>22</v>
      </c>
      <c r="I6" s="229">
        <v>332.56</v>
      </c>
      <c r="J6" s="229">
        <v>25.34</v>
      </c>
      <c r="K6" s="229">
        <v>0.14000000000000001</v>
      </c>
      <c r="L6" s="229">
        <v>357.9</v>
      </c>
      <c r="M6" s="229">
        <v>0.14000000000000001</v>
      </c>
      <c r="N6" s="229" t="s">
        <v>897</v>
      </c>
      <c r="O6" s="229" t="s">
        <v>900</v>
      </c>
      <c r="P6" s="231">
        <f t="shared" si="0"/>
        <v>238.44374999999999</v>
      </c>
      <c r="Q6" s="230">
        <f t="shared" si="1"/>
        <v>1.5009829362270974</v>
      </c>
      <c r="R6" s="247">
        <f t="shared" si="2"/>
        <v>1500982.9362270974</v>
      </c>
      <c r="S6" s="230">
        <f t="shared" si="3"/>
        <v>3.1520641660769053</v>
      </c>
    </row>
    <row r="7" spans="1:19" s="224" customFormat="1" x14ac:dyDescent="0.3">
      <c r="A7" s="224" t="s">
        <v>901</v>
      </c>
      <c r="B7" s="224" t="s">
        <v>895</v>
      </c>
      <c r="C7" s="224">
        <v>108</v>
      </c>
      <c r="D7" s="224" t="s">
        <v>679</v>
      </c>
      <c r="E7" s="224" t="s">
        <v>139</v>
      </c>
      <c r="F7" s="224" t="s">
        <v>406</v>
      </c>
      <c r="G7" s="224" t="s">
        <v>782</v>
      </c>
      <c r="H7" s="224" t="s">
        <v>22</v>
      </c>
      <c r="I7" s="224">
        <v>217.98</v>
      </c>
      <c r="J7" s="224">
        <v>116.32</v>
      </c>
      <c r="K7" s="224">
        <v>0.22</v>
      </c>
      <c r="L7" s="224">
        <v>334.3</v>
      </c>
      <c r="M7" s="224">
        <v>0.21</v>
      </c>
      <c r="N7" s="224">
        <v>0.6</v>
      </c>
      <c r="O7" s="224">
        <v>6.0000000000000001E-3</v>
      </c>
      <c r="P7" s="226">
        <f t="shared" si="0"/>
        <v>238.44374999999999</v>
      </c>
      <c r="Q7" s="234">
        <f t="shared" si="1"/>
        <v>1.4020078110665515</v>
      </c>
      <c r="R7" s="248">
        <f t="shared" si="2"/>
        <v>1402007.8110665514</v>
      </c>
      <c r="S7" s="234">
        <f t="shared" si="3"/>
        <v>4.6266257765196199</v>
      </c>
    </row>
    <row r="8" spans="1:19" s="205" customFormat="1" x14ac:dyDescent="0.3">
      <c r="A8" s="205" t="s">
        <v>902</v>
      </c>
      <c r="B8" s="205" t="s">
        <v>895</v>
      </c>
      <c r="C8" s="205">
        <v>144</v>
      </c>
      <c r="D8" s="205" t="s">
        <v>681</v>
      </c>
      <c r="E8" s="205" t="s">
        <v>139</v>
      </c>
      <c r="F8" s="205" t="s">
        <v>412</v>
      </c>
      <c r="G8" s="205" t="s">
        <v>782</v>
      </c>
      <c r="H8" s="205" t="s">
        <v>22</v>
      </c>
      <c r="I8" s="205">
        <v>283.31</v>
      </c>
      <c r="J8" s="205">
        <v>2.0699999999999998</v>
      </c>
      <c r="K8" s="205">
        <v>0.11</v>
      </c>
      <c r="L8" s="205">
        <v>285.38</v>
      </c>
      <c r="M8" s="205">
        <v>0.11</v>
      </c>
      <c r="N8" s="205" t="s">
        <v>897</v>
      </c>
      <c r="O8" s="205" t="s">
        <v>900</v>
      </c>
      <c r="P8" s="228">
        <f t="shared" si="0"/>
        <v>238.44374999999999</v>
      </c>
      <c r="Q8" s="225">
        <f t="shared" si="1"/>
        <v>1.1968441194201986</v>
      </c>
      <c r="R8" s="246">
        <f t="shared" si="2"/>
        <v>1196844.1194201987</v>
      </c>
      <c r="S8" s="225">
        <f t="shared" si="3"/>
        <v>1.9747927970433279</v>
      </c>
    </row>
    <row r="9" spans="1:19" s="205" customFormat="1" x14ac:dyDescent="0.3">
      <c r="A9" s="205" t="s">
        <v>903</v>
      </c>
      <c r="B9" s="205" t="s">
        <v>895</v>
      </c>
      <c r="C9" s="205">
        <v>165</v>
      </c>
      <c r="D9" s="205" t="s">
        <v>682</v>
      </c>
      <c r="E9" s="205" t="s">
        <v>139</v>
      </c>
      <c r="F9" s="205" t="s">
        <v>415</v>
      </c>
      <c r="G9" s="205" t="s">
        <v>782</v>
      </c>
      <c r="H9" s="205" t="s">
        <v>22</v>
      </c>
      <c r="I9" s="205">
        <v>229</v>
      </c>
      <c r="J9" s="205">
        <v>19.96</v>
      </c>
      <c r="K9" s="205">
        <v>0.15</v>
      </c>
      <c r="L9" s="205">
        <v>248.96</v>
      </c>
      <c r="M9" s="205">
        <v>0.15</v>
      </c>
      <c r="N9" s="205" t="s">
        <v>897</v>
      </c>
      <c r="O9" s="205" t="s">
        <v>900</v>
      </c>
      <c r="P9" s="228">
        <f t="shared" si="0"/>
        <v>238.44374999999999</v>
      </c>
      <c r="Q9" s="225">
        <f t="shared" si="1"/>
        <v>1.0441036932190506</v>
      </c>
      <c r="R9" s="246">
        <f t="shared" si="2"/>
        <v>1044103.6932190506</v>
      </c>
      <c r="S9" s="225">
        <f t="shared" si="3"/>
        <v>2.3492333097428637</v>
      </c>
    </row>
    <row r="10" spans="1:19" s="229" customFormat="1" x14ac:dyDescent="0.3">
      <c r="A10" s="229" t="s">
        <v>904</v>
      </c>
      <c r="B10" s="229" t="s">
        <v>895</v>
      </c>
      <c r="C10" s="229">
        <v>222</v>
      </c>
      <c r="D10" s="229" t="s">
        <v>683</v>
      </c>
      <c r="E10" s="229" t="s">
        <v>139</v>
      </c>
      <c r="F10" s="229" t="s">
        <v>419</v>
      </c>
      <c r="G10" s="229" t="s">
        <v>782</v>
      </c>
      <c r="H10" s="229" t="s">
        <v>22</v>
      </c>
      <c r="I10" s="229">
        <v>377.02</v>
      </c>
      <c r="J10" s="229">
        <v>3.45</v>
      </c>
      <c r="K10" s="229">
        <v>0.13</v>
      </c>
      <c r="L10" s="229">
        <v>380.47</v>
      </c>
      <c r="M10" s="229">
        <v>0.13</v>
      </c>
      <c r="N10" s="229" t="s">
        <v>897</v>
      </c>
      <c r="O10" s="229" t="s">
        <v>900</v>
      </c>
      <c r="P10" s="231">
        <f t="shared" si="0"/>
        <v>238.44374999999999</v>
      </c>
      <c r="Q10" s="230">
        <f t="shared" si="1"/>
        <v>1.5956383843149591</v>
      </c>
      <c r="R10" s="247">
        <f t="shared" si="2"/>
        <v>1595638.3843149592</v>
      </c>
      <c r="S10" s="230">
        <f t="shared" si="3"/>
        <v>3.1114948494141701</v>
      </c>
    </row>
    <row r="11" spans="1:19" s="224" customFormat="1" x14ac:dyDescent="0.3">
      <c r="A11" s="224" t="s">
        <v>905</v>
      </c>
      <c r="B11" s="224" t="s">
        <v>895</v>
      </c>
      <c r="C11" s="224">
        <v>75</v>
      </c>
      <c r="D11" s="224" t="s">
        <v>679</v>
      </c>
      <c r="E11" s="224" t="s">
        <v>144</v>
      </c>
      <c r="F11" s="224" t="s">
        <v>406</v>
      </c>
      <c r="G11" s="224" t="s">
        <v>782</v>
      </c>
      <c r="H11" s="224" t="s">
        <v>22</v>
      </c>
      <c r="I11" s="224">
        <v>383.61</v>
      </c>
      <c r="J11" s="224">
        <v>40.06</v>
      </c>
      <c r="K11" s="224">
        <v>0.31</v>
      </c>
      <c r="L11" s="224">
        <v>423.67</v>
      </c>
      <c r="M11" s="224">
        <v>0.3</v>
      </c>
      <c r="N11" s="224">
        <v>0.9</v>
      </c>
      <c r="O11" s="224">
        <v>8.9999999999999993E-3</v>
      </c>
      <c r="P11" s="226">
        <f t="shared" si="0"/>
        <v>238.44374999999999</v>
      </c>
      <c r="Q11" s="234">
        <f t="shared" si="1"/>
        <v>1.7768131896935861</v>
      </c>
      <c r="R11" s="248">
        <f t="shared" si="2"/>
        <v>1776813.1896935862</v>
      </c>
      <c r="S11" s="234">
        <f t="shared" si="3"/>
        <v>8.2621813320751762</v>
      </c>
    </row>
    <row r="12" spans="1:19" s="205" customFormat="1" x14ac:dyDescent="0.3">
      <c r="A12" s="205" t="s">
        <v>906</v>
      </c>
      <c r="B12" s="205" t="s">
        <v>895</v>
      </c>
      <c r="C12" s="205">
        <v>138</v>
      </c>
      <c r="D12" s="205" t="s">
        <v>681</v>
      </c>
      <c r="E12" s="205" t="s">
        <v>144</v>
      </c>
      <c r="F12" s="205" t="s">
        <v>412</v>
      </c>
      <c r="G12" s="205" t="s">
        <v>782</v>
      </c>
      <c r="H12" s="205" t="s">
        <v>22</v>
      </c>
      <c r="I12" s="205">
        <v>245.1</v>
      </c>
      <c r="J12" s="205">
        <v>4.7300000000000004</v>
      </c>
      <c r="K12" s="205">
        <v>0.1</v>
      </c>
      <c r="L12" s="205">
        <v>249.83</v>
      </c>
      <c r="M12" s="205">
        <v>0.1</v>
      </c>
      <c r="N12" s="205" t="s">
        <v>897</v>
      </c>
      <c r="O12" s="205" t="s">
        <v>900</v>
      </c>
      <c r="P12" s="228">
        <f t="shared" si="0"/>
        <v>238.44374999999999</v>
      </c>
      <c r="Q12" s="225">
        <f t="shared" si="1"/>
        <v>1.0477523524940369</v>
      </c>
      <c r="R12" s="246">
        <f t="shared" si="2"/>
        <v>1047752.3524940369</v>
      </c>
      <c r="S12" s="225">
        <f t="shared" si="3"/>
        <v>1.5716285287410554</v>
      </c>
    </row>
    <row r="13" spans="1:19" s="205" customFormat="1" x14ac:dyDescent="0.3">
      <c r="A13" s="205" t="s">
        <v>907</v>
      </c>
      <c r="B13" s="205" t="s">
        <v>895</v>
      </c>
      <c r="C13" s="205">
        <v>183</v>
      </c>
      <c r="D13" s="205" t="s">
        <v>682</v>
      </c>
      <c r="E13" s="205" t="s">
        <v>144</v>
      </c>
      <c r="F13" s="205" t="s">
        <v>415</v>
      </c>
      <c r="G13" s="205" t="s">
        <v>782</v>
      </c>
      <c r="H13" s="205" t="s">
        <v>22</v>
      </c>
      <c r="I13" s="205">
        <v>230.93</v>
      </c>
      <c r="J13" s="205">
        <v>19.95</v>
      </c>
      <c r="K13" s="205">
        <v>0.16</v>
      </c>
      <c r="L13" s="205">
        <v>250.88</v>
      </c>
      <c r="M13" s="205">
        <v>0.16</v>
      </c>
      <c r="N13" s="205" t="s">
        <v>897</v>
      </c>
      <c r="O13" s="205" t="s">
        <v>900</v>
      </c>
      <c r="P13" s="228">
        <f t="shared" si="0"/>
        <v>238.44374999999999</v>
      </c>
      <c r="Q13" s="225">
        <f t="shared" si="1"/>
        <v>1.0521559067914341</v>
      </c>
      <c r="R13" s="246">
        <f t="shared" si="2"/>
        <v>1052155.9067914342</v>
      </c>
      <c r="S13" s="225">
        <f t="shared" si="3"/>
        <v>2.525174176299442</v>
      </c>
    </row>
    <row r="14" spans="1:19" s="229" customFormat="1" x14ac:dyDescent="0.3">
      <c r="A14" s="229" t="s">
        <v>908</v>
      </c>
      <c r="B14" s="229" t="s">
        <v>895</v>
      </c>
      <c r="C14" s="229">
        <v>204</v>
      </c>
      <c r="D14" s="229" t="s">
        <v>683</v>
      </c>
      <c r="E14" s="229" t="s">
        <v>144</v>
      </c>
      <c r="F14" s="229" t="s">
        <v>419</v>
      </c>
      <c r="G14" s="229" t="s">
        <v>782</v>
      </c>
      <c r="H14" s="229" t="s">
        <v>22</v>
      </c>
      <c r="I14" s="229">
        <v>368.65</v>
      </c>
      <c r="J14" s="229">
        <v>28.77</v>
      </c>
      <c r="K14" s="229">
        <v>0.22</v>
      </c>
      <c r="L14" s="229">
        <v>397.42</v>
      </c>
      <c r="M14" s="229">
        <v>0.22</v>
      </c>
      <c r="N14" s="229" t="s">
        <v>897</v>
      </c>
      <c r="O14" s="229" t="s">
        <v>900</v>
      </c>
      <c r="P14" s="231">
        <f t="shared" si="0"/>
        <v>238.44374999999999</v>
      </c>
      <c r="Q14" s="230">
        <f t="shared" si="1"/>
        <v>1.6667243322586565</v>
      </c>
      <c r="R14" s="247">
        <f t="shared" si="2"/>
        <v>1666724.3322586564</v>
      </c>
      <c r="S14" s="230">
        <f t="shared" si="3"/>
        <v>5.5001902964535665</v>
      </c>
    </row>
    <row r="15" spans="1:19" s="224" customFormat="1" x14ac:dyDescent="0.3">
      <c r="A15" s="224" t="s">
        <v>909</v>
      </c>
      <c r="B15" s="224" t="s">
        <v>895</v>
      </c>
      <c r="C15" s="224">
        <v>90</v>
      </c>
      <c r="D15" s="224" t="s">
        <v>679</v>
      </c>
      <c r="E15" s="224" t="s">
        <v>149</v>
      </c>
      <c r="F15" s="224" t="s">
        <v>406</v>
      </c>
      <c r="G15" s="224" t="s">
        <v>782</v>
      </c>
      <c r="H15" s="224" t="s">
        <v>22</v>
      </c>
      <c r="I15" s="224">
        <v>363.03</v>
      </c>
      <c r="J15" s="224">
        <v>40.07</v>
      </c>
      <c r="K15" s="224">
        <v>0.2</v>
      </c>
      <c r="L15" s="224">
        <v>403.1</v>
      </c>
      <c r="M15" s="224">
        <v>0.2</v>
      </c>
      <c r="N15" s="224">
        <v>0.7</v>
      </c>
      <c r="O15" s="224">
        <v>7.0000000000000001E-3</v>
      </c>
      <c r="P15" s="226">
        <f t="shared" si="0"/>
        <v>238.44374999999999</v>
      </c>
      <c r="Q15" s="234">
        <f t="shared" si="1"/>
        <v>1.6905454640769575</v>
      </c>
      <c r="R15" s="248">
        <f t="shared" si="2"/>
        <v>1690545.4640769574</v>
      </c>
      <c r="S15" s="234">
        <f t="shared" si="3"/>
        <v>5.0716363922308734</v>
      </c>
    </row>
    <row r="16" spans="1:19" s="205" customFormat="1" x14ac:dyDescent="0.3">
      <c r="A16" s="205" t="s">
        <v>910</v>
      </c>
      <c r="B16" s="205" t="s">
        <v>895</v>
      </c>
      <c r="C16" s="205">
        <v>150</v>
      </c>
      <c r="D16" s="205" t="s">
        <v>681</v>
      </c>
      <c r="E16" s="205" t="s">
        <v>149</v>
      </c>
      <c r="F16" s="205" t="s">
        <v>412</v>
      </c>
      <c r="G16" s="205" t="s">
        <v>782</v>
      </c>
      <c r="H16" s="205" t="s">
        <v>22</v>
      </c>
      <c r="I16" s="205">
        <v>312.88</v>
      </c>
      <c r="J16" s="205">
        <v>4.38</v>
      </c>
      <c r="K16" s="205">
        <v>0.12</v>
      </c>
      <c r="L16" s="205">
        <v>317.26</v>
      </c>
      <c r="M16" s="205">
        <v>0.12</v>
      </c>
      <c r="N16" s="205" t="s">
        <v>897</v>
      </c>
      <c r="O16" s="205" t="s">
        <v>900</v>
      </c>
      <c r="P16" s="228">
        <f t="shared" si="0"/>
        <v>238.44374999999999</v>
      </c>
      <c r="Q16" s="225">
        <f t="shared" si="1"/>
        <v>1.3305444156116484</v>
      </c>
      <c r="R16" s="246">
        <f t="shared" si="2"/>
        <v>1330544.4156116485</v>
      </c>
      <c r="S16" s="225">
        <f t="shared" si="3"/>
        <v>2.3949799481009668</v>
      </c>
    </row>
    <row r="17" spans="1:19" s="205" customFormat="1" x14ac:dyDescent="0.3">
      <c r="A17" s="205" t="s">
        <v>911</v>
      </c>
      <c r="B17" s="205" t="s">
        <v>895</v>
      </c>
      <c r="C17" s="205">
        <v>171</v>
      </c>
      <c r="D17" s="205" t="s">
        <v>682</v>
      </c>
      <c r="E17" s="205" t="s">
        <v>149</v>
      </c>
      <c r="F17" s="205" t="s">
        <v>415</v>
      </c>
      <c r="G17" s="205" t="s">
        <v>782</v>
      </c>
      <c r="H17" s="205" t="s">
        <v>22</v>
      </c>
      <c r="I17" s="205">
        <v>243.02</v>
      </c>
      <c r="J17" s="205">
        <v>31.01</v>
      </c>
      <c r="K17" s="205">
        <v>0.13</v>
      </c>
      <c r="L17" s="205">
        <v>274.02999999999997</v>
      </c>
      <c r="M17" s="205">
        <v>0.13</v>
      </c>
      <c r="N17" s="205" t="s">
        <v>897</v>
      </c>
      <c r="O17" s="205" t="s">
        <v>900</v>
      </c>
      <c r="P17" s="228">
        <f t="shared" si="0"/>
        <v>238.44374999999999</v>
      </c>
      <c r="Q17" s="225">
        <f t="shared" si="1"/>
        <v>1.1492437943959528</v>
      </c>
      <c r="R17" s="246">
        <f t="shared" si="2"/>
        <v>1149243.7943959527</v>
      </c>
      <c r="S17" s="225">
        <f t="shared" si="3"/>
        <v>2.2410253990721078</v>
      </c>
    </row>
    <row r="18" spans="1:19" s="229" customFormat="1" x14ac:dyDescent="0.3">
      <c r="A18" s="229" t="s">
        <v>912</v>
      </c>
      <c r="B18" s="229" t="s">
        <v>895</v>
      </c>
      <c r="C18" s="229">
        <v>219</v>
      </c>
      <c r="D18" s="229" t="s">
        <v>683</v>
      </c>
      <c r="E18" s="229" t="s">
        <v>149</v>
      </c>
      <c r="F18" s="229" t="s">
        <v>419</v>
      </c>
      <c r="G18" s="229" t="s">
        <v>782</v>
      </c>
      <c r="H18" s="229" t="s">
        <v>22</v>
      </c>
      <c r="I18" s="229">
        <v>310.91000000000003</v>
      </c>
      <c r="J18" s="229">
        <v>4.04</v>
      </c>
      <c r="K18" s="229">
        <v>0.2</v>
      </c>
      <c r="L18" s="229">
        <v>314.95</v>
      </c>
      <c r="M18" s="229">
        <v>0.2</v>
      </c>
      <c r="N18" s="229" t="s">
        <v>897</v>
      </c>
      <c r="O18" s="229" t="s">
        <v>900</v>
      </c>
      <c r="P18" s="231">
        <f t="shared" si="0"/>
        <v>238.44374999999999</v>
      </c>
      <c r="Q18" s="230">
        <f t="shared" si="1"/>
        <v>1.3208565961573746</v>
      </c>
      <c r="R18" s="247">
        <f t="shared" si="2"/>
        <v>1320856.5961573746</v>
      </c>
      <c r="S18" s="230">
        <f t="shared" si="3"/>
        <v>3.9625697884721238</v>
      </c>
    </row>
    <row r="19" spans="1:19" s="224" customFormat="1" x14ac:dyDescent="0.3">
      <c r="A19" s="224" t="s">
        <v>913</v>
      </c>
      <c r="B19" s="224" t="s">
        <v>895</v>
      </c>
      <c r="C19" s="224">
        <v>102</v>
      </c>
      <c r="D19" s="224" t="s">
        <v>679</v>
      </c>
      <c r="E19" s="224" t="s">
        <v>154</v>
      </c>
      <c r="F19" s="224" t="s">
        <v>406</v>
      </c>
      <c r="G19" s="224" t="s">
        <v>782</v>
      </c>
      <c r="H19" s="224" t="s">
        <v>22</v>
      </c>
      <c r="I19" s="224">
        <v>284.33</v>
      </c>
      <c r="J19" s="224">
        <v>13.99</v>
      </c>
      <c r="K19" s="224">
        <v>0.18</v>
      </c>
      <c r="L19" s="224">
        <v>298.32</v>
      </c>
      <c r="M19" s="224">
        <v>0.18</v>
      </c>
      <c r="N19" s="224">
        <v>0.8</v>
      </c>
      <c r="O19" s="224">
        <v>8.0000000000000002E-3</v>
      </c>
      <c r="P19" s="226">
        <f t="shared" si="0"/>
        <v>238.44374999999999</v>
      </c>
      <c r="Q19" s="234">
        <f t="shared" si="1"/>
        <v>1.2511126838090745</v>
      </c>
      <c r="R19" s="248">
        <f t="shared" si="2"/>
        <v>1251112.6838090746</v>
      </c>
      <c r="S19" s="234">
        <f t="shared" si="3"/>
        <v>3.378004246284501</v>
      </c>
    </row>
    <row r="20" spans="1:19" s="205" customFormat="1" x14ac:dyDescent="0.3">
      <c r="A20" s="205" t="s">
        <v>914</v>
      </c>
      <c r="B20" s="205" t="s">
        <v>895</v>
      </c>
      <c r="C20" s="205">
        <v>117</v>
      </c>
      <c r="D20" s="205" t="s">
        <v>681</v>
      </c>
      <c r="E20" s="205" t="s">
        <v>154</v>
      </c>
      <c r="F20" s="205" t="s">
        <v>412</v>
      </c>
      <c r="G20" s="205" t="s">
        <v>782</v>
      </c>
      <c r="H20" s="205" t="s">
        <v>22</v>
      </c>
      <c r="I20" s="205">
        <v>283.55</v>
      </c>
      <c r="J20" s="205">
        <v>8.24</v>
      </c>
      <c r="K20" s="205">
        <v>0.13</v>
      </c>
      <c r="L20" s="205">
        <v>291.79000000000002</v>
      </c>
      <c r="M20" s="205">
        <v>0.13</v>
      </c>
      <c r="N20" s="205" t="s">
        <v>897</v>
      </c>
      <c r="O20" s="205" t="s">
        <v>900</v>
      </c>
      <c r="P20" s="228">
        <f t="shared" si="0"/>
        <v>238.44374999999999</v>
      </c>
      <c r="Q20" s="225">
        <f t="shared" si="1"/>
        <v>1.2237267699404997</v>
      </c>
      <c r="R20" s="246">
        <f t="shared" si="2"/>
        <v>1223726.7699404997</v>
      </c>
      <c r="S20" s="225">
        <f t="shared" si="3"/>
        <v>2.3862672013839745</v>
      </c>
    </row>
    <row r="21" spans="1:19" s="205" customFormat="1" x14ac:dyDescent="0.3">
      <c r="A21" s="205" t="s">
        <v>915</v>
      </c>
      <c r="B21" s="205" t="s">
        <v>895</v>
      </c>
      <c r="C21" s="205">
        <v>189</v>
      </c>
      <c r="D21" s="205" t="s">
        <v>682</v>
      </c>
      <c r="E21" s="205" t="s">
        <v>154</v>
      </c>
      <c r="F21" s="205" t="s">
        <v>415</v>
      </c>
      <c r="G21" s="205" t="s">
        <v>782</v>
      </c>
      <c r="H21" s="205" t="s">
        <v>22</v>
      </c>
      <c r="I21" s="205">
        <v>227.42</v>
      </c>
      <c r="J21" s="205">
        <v>12.07</v>
      </c>
      <c r="K21" s="205">
        <v>0.2</v>
      </c>
      <c r="L21" s="205">
        <v>239.49</v>
      </c>
      <c r="M21" s="205">
        <v>0.2</v>
      </c>
      <c r="N21" s="205" t="s">
        <v>897</v>
      </c>
      <c r="O21" s="205" t="s">
        <v>900</v>
      </c>
      <c r="P21" s="228">
        <f t="shared" si="0"/>
        <v>238.44374999999999</v>
      </c>
      <c r="Q21" s="225">
        <f t="shared" si="1"/>
        <v>1.0043878273177638</v>
      </c>
      <c r="R21" s="246">
        <f t="shared" si="2"/>
        <v>1004387.8273177638</v>
      </c>
      <c r="S21" s="225">
        <f t="shared" si="3"/>
        <v>3.0131634819532915</v>
      </c>
    </row>
    <row r="22" spans="1:19" s="229" customFormat="1" x14ac:dyDescent="0.3">
      <c r="A22" s="229" t="s">
        <v>916</v>
      </c>
      <c r="B22" s="229" t="s">
        <v>895</v>
      </c>
      <c r="C22" s="229">
        <v>225</v>
      </c>
      <c r="D22" s="229" t="s">
        <v>683</v>
      </c>
      <c r="E22" s="229" t="s">
        <v>154</v>
      </c>
      <c r="F22" s="229" t="s">
        <v>419</v>
      </c>
      <c r="G22" s="229" t="s">
        <v>782</v>
      </c>
      <c r="H22" s="229" t="s">
        <v>22</v>
      </c>
      <c r="I22" s="229">
        <v>356.3</v>
      </c>
      <c r="J22" s="229">
        <v>2.91</v>
      </c>
      <c r="K22" s="229">
        <v>0.18</v>
      </c>
      <c r="L22" s="229">
        <v>359.21</v>
      </c>
      <c r="M22" s="229">
        <v>0.18</v>
      </c>
      <c r="N22" s="229" t="s">
        <v>897</v>
      </c>
      <c r="O22" s="229" t="s">
        <v>900</v>
      </c>
      <c r="P22" s="231">
        <f t="shared" si="0"/>
        <v>238.44374999999999</v>
      </c>
      <c r="Q22" s="230">
        <f t="shared" si="1"/>
        <v>1.5064768944457549</v>
      </c>
      <c r="R22" s="247">
        <f t="shared" si="2"/>
        <v>1506476.8944457551</v>
      </c>
      <c r="S22" s="230">
        <f t="shared" si="3"/>
        <v>4.0674876150035386</v>
      </c>
    </row>
    <row r="23" spans="1:19" s="224" customFormat="1" x14ac:dyDescent="0.3">
      <c r="A23" s="224" t="s">
        <v>917</v>
      </c>
      <c r="B23" s="224" t="s">
        <v>895</v>
      </c>
      <c r="C23" s="224">
        <v>84</v>
      </c>
      <c r="D23" s="224" t="s">
        <v>679</v>
      </c>
      <c r="E23" s="224" t="s">
        <v>159</v>
      </c>
      <c r="F23" s="224" t="s">
        <v>406</v>
      </c>
      <c r="G23" s="224" t="s">
        <v>782</v>
      </c>
      <c r="H23" s="224" t="s">
        <v>22</v>
      </c>
      <c r="I23" s="224">
        <v>303.5</v>
      </c>
      <c r="J23" s="224">
        <v>13.09</v>
      </c>
      <c r="K23" s="224">
        <v>0.2</v>
      </c>
      <c r="L23" s="224">
        <v>316.58999999999997</v>
      </c>
      <c r="M23" s="224">
        <v>0.2</v>
      </c>
      <c r="N23" s="224">
        <v>0.7</v>
      </c>
      <c r="O23" s="224">
        <v>7.0000000000000001E-3</v>
      </c>
      <c r="P23" s="226">
        <f t="shared" si="0"/>
        <v>238.44374999999999</v>
      </c>
      <c r="Q23" s="234">
        <f t="shared" si="1"/>
        <v>1.3277345285837854</v>
      </c>
      <c r="R23" s="248">
        <f t="shared" si="2"/>
        <v>1327734.5285837853</v>
      </c>
      <c r="S23" s="234">
        <f t="shared" si="3"/>
        <v>3.9832035857513564</v>
      </c>
    </row>
    <row r="24" spans="1:19" s="205" customFormat="1" x14ac:dyDescent="0.3">
      <c r="A24" s="205" t="s">
        <v>918</v>
      </c>
      <c r="B24" s="205" t="s">
        <v>895</v>
      </c>
      <c r="C24" s="205">
        <v>126</v>
      </c>
      <c r="D24" s="205" t="s">
        <v>681</v>
      </c>
      <c r="E24" s="205" t="s">
        <v>159</v>
      </c>
      <c r="F24" s="205" t="s">
        <v>412</v>
      </c>
      <c r="G24" s="205" t="s">
        <v>782</v>
      </c>
      <c r="H24" s="205" t="s">
        <v>22</v>
      </c>
      <c r="I24" s="205">
        <v>354.59</v>
      </c>
      <c r="J24" s="205">
        <v>11.33</v>
      </c>
      <c r="K24" s="205">
        <v>0.2</v>
      </c>
      <c r="L24" s="205">
        <v>365.92</v>
      </c>
      <c r="M24" s="205">
        <v>0.2</v>
      </c>
      <c r="N24" s="205">
        <v>0.7</v>
      </c>
      <c r="O24" s="205">
        <v>7.0000000000000001E-3</v>
      </c>
      <c r="P24" s="228">
        <f t="shared" si="0"/>
        <v>238.44374999999999</v>
      </c>
      <c r="Q24" s="225">
        <f t="shared" si="1"/>
        <v>1.534617703336741</v>
      </c>
      <c r="R24" s="246">
        <f t="shared" si="2"/>
        <v>1534617.7033367411</v>
      </c>
      <c r="S24" s="225">
        <f t="shared" si="3"/>
        <v>4.6038531100102231</v>
      </c>
    </row>
    <row r="25" spans="1:19" s="205" customFormat="1" x14ac:dyDescent="0.3">
      <c r="A25" s="205" t="s">
        <v>919</v>
      </c>
      <c r="B25" s="205" t="s">
        <v>895</v>
      </c>
      <c r="C25" s="205">
        <v>180</v>
      </c>
      <c r="D25" s="205" t="s">
        <v>682</v>
      </c>
      <c r="E25" s="205" t="s">
        <v>159</v>
      </c>
      <c r="F25" s="205" t="s">
        <v>415</v>
      </c>
      <c r="G25" s="205" t="s">
        <v>782</v>
      </c>
      <c r="H25" s="205" t="s">
        <v>22</v>
      </c>
      <c r="I25" s="205">
        <v>224.26</v>
      </c>
      <c r="J25" s="205">
        <v>156.34</v>
      </c>
      <c r="K25" s="205">
        <v>0.18</v>
      </c>
      <c r="L25" s="205">
        <v>380.6</v>
      </c>
      <c r="M25" s="205">
        <v>0.18</v>
      </c>
      <c r="N25" s="205" t="s">
        <v>897</v>
      </c>
      <c r="O25" s="205" t="s">
        <v>900</v>
      </c>
      <c r="P25" s="228">
        <f t="shared" si="0"/>
        <v>238.44374999999999</v>
      </c>
      <c r="Q25" s="225">
        <f t="shared" si="1"/>
        <v>1.5961835862755893</v>
      </c>
      <c r="R25" s="246">
        <f t="shared" si="2"/>
        <v>1596183.5862755894</v>
      </c>
      <c r="S25" s="225">
        <f t="shared" si="3"/>
        <v>4.3096956829440911</v>
      </c>
    </row>
    <row r="26" spans="1:19" s="229" customFormat="1" x14ac:dyDescent="0.3">
      <c r="A26" s="229" t="s">
        <v>920</v>
      </c>
      <c r="B26" s="229" t="s">
        <v>895</v>
      </c>
      <c r="C26" s="229">
        <v>231</v>
      </c>
      <c r="D26" s="229" t="s">
        <v>683</v>
      </c>
      <c r="E26" s="229" t="s">
        <v>159</v>
      </c>
      <c r="F26" s="229" t="s">
        <v>419</v>
      </c>
      <c r="G26" s="229" t="s">
        <v>782</v>
      </c>
      <c r="H26" s="229" t="s">
        <v>22</v>
      </c>
      <c r="I26" s="229">
        <v>281.2</v>
      </c>
      <c r="J26" s="229">
        <v>3.36</v>
      </c>
      <c r="K26" s="229">
        <v>0.19</v>
      </c>
      <c r="L26" s="229">
        <v>284.56</v>
      </c>
      <c r="M26" s="229">
        <v>0.19</v>
      </c>
      <c r="N26" s="229" t="s">
        <v>897</v>
      </c>
      <c r="O26" s="229" t="s">
        <v>900</v>
      </c>
      <c r="P26" s="231">
        <f t="shared" si="0"/>
        <v>238.44374999999999</v>
      </c>
      <c r="Q26" s="230">
        <f t="shared" si="1"/>
        <v>1.1934051532069934</v>
      </c>
      <c r="R26" s="247">
        <f t="shared" si="2"/>
        <v>1193405.1532069934</v>
      </c>
      <c r="S26" s="230">
        <f t="shared" si="3"/>
        <v>3.401204686639931</v>
      </c>
    </row>
    <row r="27" spans="1:19" s="224" customFormat="1" x14ac:dyDescent="0.3">
      <c r="A27" s="224" t="s">
        <v>921</v>
      </c>
      <c r="B27" s="224" t="s">
        <v>895</v>
      </c>
      <c r="C27" s="224">
        <v>96</v>
      </c>
      <c r="D27" s="224" t="s">
        <v>679</v>
      </c>
      <c r="E27" s="224" t="s">
        <v>164</v>
      </c>
      <c r="F27" s="224" t="s">
        <v>406</v>
      </c>
      <c r="G27" s="224" t="s">
        <v>782</v>
      </c>
      <c r="H27" s="224" t="s">
        <v>22</v>
      </c>
      <c r="I27" s="224">
        <v>319.7</v>
      </c>
      <c r="J27" s="224">
        <v>21.89</v>
      </c>
      <c r="K27" s="224">
        <v>0.27</v>
      </c>
      <c r="L27" s="224">
        <v>341.59</v>
      </c>
      <c r="M27" s="224">
        <v>0.27</v>
      </c>
      <c r="N27" s="224">
        <v>0.9</v>
      </c>
      <c r="O27" s="224">
        <v>8.9999999999999993E-3</v>
      </c>
      <c r="P27" s="226">
        <f t="shared" si="0"/>
        <v>238.44374999999999</v>
      </c>
      <c r="Q27" s="234">
        <f t="shared" si="1"/>
        <v>1.4325810594741946</v>
      </c>
      <c r="R27" s="248">
        <f t="shared" si="2"/>
        <v>1432581.0594741947</v>
      </c>
      <c r="S27" s="234">
        <f t="shared" si="3"/>
        <v>5.8019532908704887</v>
      </c>
    </row>
    <row r="28" spans="1:19" s="205" customFormat="1" x14ac:dyDescent="0.3">
      <c r="A28" s="205" t="s">
        <v>922</v>
      </c>
      <c r="B28" s="205" t="s">
        <v>895</v>
      </c>
      <c r="C28" s="205">
        <v>132</v>
      </c>
      <c r="D28" s="205" t="s">
        <v>681</v>
      </c>
      <c r="E28" s="205" t="s">
        <v>164</v>
      </c>
      <c r="F28" s="205" t="s">
        <v>412</v>
      </c>
      <c r="G28" s="205" t="s">
        <v>782</v>
      </c>
      <c r="H28" s="205" t="s">
        <v>22</v>
      </c>
      <c r="I28" s="205">
        <v>365.85</v>
      </c>
      <c r="J28" s="205">
        <v>3.45</v>
      </c>
      <c r="K28" s="205">
        <v>0.15</v>
      </c>
      <c r="L28" s="205">
        <v>369.3</v>
      </c>
      <c r="M28" s="205">
        <v>0.15</v>
      </c>
      <c r="N28" s="205" t="s">
        <v>897</v>
      </c>
      <c r="O28" s="205" t="s">
        <v>900</v>
      </c>
      <c r="P28" s="228">
        <f t="shared" si="0"/>
        <v>238.44374999999999</v>
      </c>
      <c r="Q28" s="225">
        <f t="shared" si="1"/>
        <v>1.5487929543131242</v>
      </c>
      <c r="R28" s="246">
        <f t="shared" si="2"/>
        <v>1548792.9543131243</v>
      </c>
      <c r="S28" s="225">
        <f t="shared" si="3"/>
        <v>3.4847841472045298</v>
      </c>
    </row>
    <row r="29" spans="1:19" s="205" customFormat="1" x14ac:dyDescent="0.3">
      <c r="A29" s="205" t="s">
        <v>923</v>
      </c>
      <c r="B29" s="205" t="s">
        <v>895</v>
      </c>
      <c r="C29" s="205">
        <v>192</v>
      </c>
      <c r="D29" s="205" t="s">
        <v>682</v>
      </c>
      <c r="E29" s="205" t="s">
        <v>164</v>
      </c>
      <c r="F29" s="205" t="s">
        <v>415</v>
      </c>
      <c r="G29" s="205" t="s">
        <v>782</v>
      </c>
      <c r="H29" s="205" t="s">
        <v>22</v>
      </c>
      <c r="I29" s="205">
        <v>210.37</v>
      </c>
      <c r="J29" s="205">
        <v>10.64</v>
      </c>
      <c r="K29" s="205">
        <v>0.11</v>
      </c>
      <c r="L29" s="205">
        <v>221.01</v>
      </c>
      <c r="M29" s="205">
        <v>0.11</v>
      </c>
      <c r="N29" s="205" t="s">
        <v>897</v>
      </c>
      <c r="O29" s="205" t="s">
        <v>900</v>
      </c>
      <c r="P29" s="228">
        <f t="shared" si="0"/>
        <v>238.44374999999999</v>
      </c>
      <c r="Q29" s="225">
        <f t="shared" si="1"/>
        <v>0.92688527168357315</v>
      </c>
      <c r="R29" s="246">
        <f t="shared" si="2"/>
        <v>926885.27168357314</v>
      </c>
      <c r="S29" s="225">
        <f t="shared" si="3"/>
        <v>1.5293606982778958</v>
      </c>
    </row>
    <row r="30" spans="1:19" s="229" customFormat="1" x14ac:dyDescent="0.3">
      <c r="A30" s="229" t="s">
        <v>924</v>
      </c>
      <c r="B30" s="229" t="s">
        <v>895</v>
      </c>
      <c r="C30" s="229">
        <v>210</v>
      </c>
      <c r="D30" s="229" t="s">
        <v>683</v>
      </c>
      <c r="E30" s="229" t="s">
        <v>164</v>
      </c>
      <c r="F30" s="229" t="s">
        <v>419</v>
      </c>
      <c r="G30" s="229" t="s">
        <v>782</v>
      </c>
      <c r="H30" s="229" t="s">
        <v>22</v>
      </c>
      <c r="I30" s="229">
        <v>328.08</v>
      </c>
      <c r="J30" s="229">
        <v>8.43</v>
      </c>
      <c r="K30" s="229">
        <v>0.14000000000000001</v>
      </c>
      <c r="L30" s="229">
        <v>336.51</v>
      </c>
      <c r="M30" s="229">
        <v>0.14000000000000001</v>
      </c>
      <c r="N30" s="229" t="s">
        <v>897</v>
      </c>
      <c r="O30" s="229" t="s">
        <v>900</v>
      </c>
      <c r="P30" s="231">
        <f t="shared" si="0"/>
        <v>238.44374999999999</v>
      </c>
      <c r="Q30" s="230">
        <f t="shared" si="1"/>
        <v>1.4112762443972635</v>
      </c>
      <c r="R30" s="247">
        <f t="shared" si="2"/>
        <v>1411276.2443972635</v>
      </c>
      <c r="S30" s="230">
        <f t="shared" si="3"/>
        <v>2.9636801132342541</v>
      </c>
    </row>
    <row r="31" spans="1:19" s="224" customFormat="1" ht="15.75" customHeight="1" x14ac:dyDescent="0.3">
      <c r="A31" s="224" t="s">
        <v>925</v>
      </c>
      <c r="B31" s="224" t="s">
        <v>895</v>
      </c>
      <c r="C31" s="224">
        <v>81</v>
      </c>
      <c r="D31" s="224" t="s">
        <v>679</v>
      </c>
      <c r="E31" s="224" t="s">
        <v>169</v>
      </c>
      <c r="F31" s="224" t="s">
        <v>406</v>
      </c>
      <c r="G31" s="224" t="s">
        <v>782</v>
      </c>
      <c r="H31" s="224" t="s">
        <v>22</v>
      </c>
      <c r="I31" s="224">
        <v>385.68</v>
      </c>
      <c r="J31" s="224">
        <v>5.66</v>
      </c>
      <c r="K31" s="224">
        <v>0.14000000000000001</v>
      </c>
      <c r="L31" s="224">
        <v>391.34</v>
      </c>
      <c r="M31" s="224">
        <v>0.14000000000000001</v>
      </c>
      <c r="N31" s="224" t="s">
        <v>897</v>
      </c>
      <c r="O31" s="224">
        <v>5.0000000000000001E-3</v>
      </c>
      <c r="P31" s="226">
        <f t="shared" si="0"/>
        <v>238.44374999999999</v>
      </c>
      <c r="Q31" s="234">
        <f t="shared" si="1"/>
        <v>1.6412256559461089</v>
      </c>
      <c r="R31" s="248">
        <f t="shared" si="2"/>
        <v>1641225.655946109</v>
      </c>
      <c r="S31" s="234">
        <f t="shared" si="3"/>
        <v>3.4465738774868293</v>
      </c>
    </row>
    <row r="32" spans="1:19" s="205" customFormat="1" x14ac:dyDescent="0.3">
      <c r="A32" s="205" t="s">
        <v>926</v>
      </c>
      <c r="B32" s="205" t="s">
        <v>895</v>
      </c>
      <c r="C32" s="205">
        <v>120</v>
      </c>
      <c r="D32" s="205" t="s">
        <v>681</v>
      </c>
      <c r="E32" s="205" t="s">
        <v>169</v>
      </c>
      <c r="F32" s="205" t="s">
        <v>412</v>
      </c>
      <c r="G32" s="205" t="s">
        <v>782</v>
      </c>
      <c r="H32" s="205" t="s">
        <v>22</v>
      </c>
      <c r="I32" s="205">
        <v>359.99</v>
      </c>
      <c r="J32" s="205">
        <v>7.19</v>
      </c>
      <c r="K32" s="205">
        <v>0.14000000000000001</v>
      </c>
      <c r="L32" s="205">
        <v>367.18</v>
      </c>
      <c r="M32" s="205">
        <v>0.14000000000000001</v>
      </c>
      <c r="N32" s="205" t="s">
        <v>897</v>
      </c>
      <c r="O32" s="205" t="s">
        <v>900</v>
      </c>
      <c r="P32" s="228">
        <f t="shared" si="0"/>
        <v>238.44374999999999</v>
      </c>
      <c r="Q32" s="225">
        <f t="shared" si="1"/>
        <v>1.5399019684936175</v>
      </c>
      <c r="R32" s="246">
        <f t="shared" si="2"/>
        <v>1539901.9684936176</v>
      </c>
      <c r="S32" s="225">
        <f t="shared" si="3"/>
        <v>3.233794133836597</v>
      </c>
    </row>
    <row r="33" spans="1:19" s="205" customFormat="1" x14ac:dyDescent="0.3">
      <c r="A33" s="205" t="s">
        <v>927</v>
      </c>
      <c r="B33" s="205" t="s">
        <v>895</v>
      </c>
      <c r="C33" s="205">
        <v>162</v>
      </c>
      <c r="D33" s="205" t="s">
        <v>682</v>
      </c>
      <c r="E33" s="205" t="s">
        <v>169</v>
      </c>
      <c r="F33" s="205" t="s">
        <v>415</v>
      </c>
      <c r="G33" s="205" t="s">
        <v>782</v>
      </c>
      <c r="H33" s="205" t="s">
        <v>22</v>
      </c>
      <c r="I33" s="205">
        <v>211.82</v>
      </c>
      <c r="J33" s="205">
        <v>111.18</v>
      </c>
      <c r="K33" s="205">
        <v>0.11</v>
      </c>
      <c r="L33" s="205">
        <v>323</v>
      </c>
      <c r="M33" s="205">
        <v>0.11</v>
      </c>
      <c r="N33" s="205" t="s">
        <v>897</v>
      </c>
      <c r="O33" s="205" t="s">
        <v>900</v>
      </c>
      <c r="P33" s="228">
        <f t="shared" si="0"/>
        <v>238.44374999999999</v>
      </c>
      <c r="Q33" s="225">
        <f t="shared" si="1"/>
        <v>1.3546171791040864</v>
      </c>
      <c r="R33" s="246">
        <f t="shared" si="2"/>
        <v>1354617.1791040865</v>
      </c>
      <c r="S33" s="225">
        <f t="shared" si="3"/>
        <v>2.2351183455217427</v>
      </c>
    </row>
    <row r="34" spans="1:19" s="229" customFormat="1" x14ac:dyDescent="0.3">
      <c r="A34" s="229" t="s">
        <v>928</v>
      </c>
      <c r="B34" s="229" t="s">
        <v>895</v>
      </c>
      <c r="C34" s="229">
        <v>201</v>
      </c>
      <c r="D34" s="229" t="s">
        <v>683</v>
      </c>
      <c r="E34" s="229" t="s">
        <v>169</v>
      </c>
      <c r="F34" s="229" t="s">
        <v>419</v>
      </c>
      <c r="G34" s="229" t="s">
        <v>782</v>
      </c>
      <c r="H34" s="229" t="s">
        <v>22</v>
      </c>
      <c r="I34" s="229">
        <v>276.55</v>
      </c>
      <c r="J34" s="229">
        <v>18.05</v>
      </c>
      <c r="K34" s="229">
        <v>0.12</v>
      </c>
      <c r="L34" s="229">
        <v>294.60000000000002</v>
      </c>
      <c r="M34" s="229">
        <v>0.12</v>
      </c>
      <c r="N34" s="229" t="s">
        <v>897</v>
      </c>
      <c r="O34" s="229" t="s">
        <v>900</v>
      </c>
      <c r="P34" s="231">
        <f t="shared" si="0"/>
        <v>238.44374999999999</v>
      </c>
      <c r="Q34" s="230">
        <f t="shared" si="1"/>
        <v>1.2355115200125817</v>
      </c>
      <c r="R34" s="247">
        <f t="shared" si="2"/>
        <v>1235511.5200125817</v>
      </c>
      <c r="S34" s="230">
        <f t="shared" si="3"/>
        <v>2.2239207360226469</v>
      </c>
    </row>
    <row r="35" spans="1:19" s="224" customFormat="1" x14ac:dyDescent="0.3">
      <c r="A35" s="224" t="s">
        <v>929</v>
      </c>
      <c r="B35" s="224" t="s">
        <v>895</v>
      </c>
      <c r="C35" s="224">
        <v>93</v>
      </c>
      <c r="D35" s="224" t="s">
        <v>679</v>
      </c>
      <c r="E35" s="224" t="s">
        <v>174</v>
      </c>
      <c r="F35" s="224" t="s">
        <v>406</v>
      </c>
      <c r="G35" s="224" t="s">
        <v>782</v>
      </c>
      <c r="H35" s="224" t="s">
        <v>22</v>
      </c>
      <c r="I35" s="224">
        <v>374.12</v>
      </c>
      <c r="J35" s="224">
        <v>18.07</v>
      </c>
      <c r="K35" s="224">
        <v>0.17</v>
      </c>
      <c r="L35" s="224">
        <v>392.19</v>
      </c>
      <c r="M35" s="224">
        <v>0.17</v>
      </c>
      <c r="N35" s="224">
        <v>0.6</v>
      </c>
      <c r="O35" s="224">
        <v>6.0000000000000001E-3</v>
      </c>
      <c r="P35" s="226">
        <f t="shared" si="0"/>
        <v>238.44374999999999</v>
      </c>
      <c r="Q35" s="234">
        <f t="shared" si="1"/>
        <v>1.6447904379963829</v>
      </c>
      <c r="R35" s="248">
        <f t="shared" si="2"/>
        <v>1644790.4379963828</v>
      </c>
      <c r="S35" s="234">
        <f t="shared" si="3"/>
        <v>4.1942156168907765</v>
      </c>
    </row>
    <row r="36" spans="1:19" s="205" customFormat="1" x14ac:dyDescent="0.3">
      <c r="A36" s="205" t="s">
        <v>930</v>
      </c>
      <c r="B36" s="205" t="s">
        <v>895</v>
      </c>
      <c r="C36" s="205">
        <v>135</v>
      </c>
      <c r="D36" s="205" t="s">
        <v>681</v>
      </c>
      <c r="E36" s="205" t="s">
        <v>174</v>
      </c>
      <c r="F36" s="205" t="s">
        <v>412</v>
      </c>
      <c r="G36" s="205" t="s">
        <v>782</v>
      </c>
      <c r="H36" s="205" t="s">
        <v>22</v>
      </c>
      <c r="I36" s="205">
        <v>359.97</v>
      </c>
      <c r="J36" s="205">
        <v>3.29</v>
      </c>
      <c r="K36" s="205">
        <v>0.15</v>
      </c>
      <c r="L36" s="205">
        <v>363.26</v>
      </c>
      <c r="M36" s="205">
        <v>0.15</v>
      </c>
      <c r="N36" s="205" t="s">
        <v>897</v>
      </c>
      <c r="O36" s="205" t="s">
        <v>900</v>
      </c>
      <c r="P36" s="228">
        <f t="shared" si="0"/>
        <v>238.44374999999999</v>
      </c>
      <c r="Q36" s="225">
        <f t="shared" si="1"/>
        <v>1.5234620324500012</v>
      </c>
      <c r="R36" s="246">
        <f t="shared" si="2"/>
        <v>1523462.0324500012</v>
      </c>
      <c r="S36" s="225">
        <f t="shared" si="3"/>
        <v>3.427789573012503</v>
      </c>
    </row>
    <row r="37" spans="1:19" s="205" customFormat="1" x14ac:dyDescent="0.3">
      <c r="A37" s="205" t="s">
        <v>931</v>
      </c>
      <c r="B37" s="205" t="s">
        <v>895</v>
      </c>
      <c r="C37" s="205">
        <v>159</v>
      </c>
      <c r="D37" s="205" t="s">
        <v>682</v>
      </c>
      <c r="E37" s="205" t="s">
        <v>174</v>
      </c>
      <c r="F37" s="205" t="s">
        <v>415</v>
      </c>
      <c r="G37" s="205" t="s">
        <v>782</v>
      </c>
      <c r="H37" s="205" t="s">
        <v>22</v>
      </c>
      <c r="I37" s="205">
        <v>295.91000000000003</v>
      </c>
      <c r="J37" s="205">
        <v>34.590000000000003</v>
      </c>
      <c r="K37" s="205">
        <v>0.28999999999999998</v>
      </c>
      <c r="L37" s="205">
        <v>330.5</v>
      </c>
      <c r="M37" s="205">
        <v>0.28999999999999998</v>
      </c>
      <c r="N37" s="205" t="s">
        <v>897</v>
      </c>
      <c r="O37" s="205" t="s">
        <v>900</v>
      </c>
      <c r="P37" s="228">
        <f t="shared" si="0"/>
        <v>238.44374999999999</v>
      </c>
      <c r="Q37" s="225">
        <f t="shared" si="1"/>
        <v>1.3860711383712092</v>
      </c>
      <c r="R37" s="246">
        <f t="shared" si="2"/>
        <v>1386071.1383712091</v>
      </c>
      <c r="S37" s="225">
        <f t="shared" si="3"/>
        <v>6.0294094519147601</v>
      </c>
    </row>
    <row r="38" spans="1:19" s="229" customFormat="1" x14ac:dyDescent="0.3">
      <c r="A38" s="229" t="s">
        <v>932</v>
      </c>
      <c r="B38" s="229" t="s">
        <v>895</v>
      </c>
      <c r="C38" s="229">
        <v>213</v>
      </c>
      <c r="D38" s="229" t="s">
        <v>683</v>
      </c>
      <c r="E38" s="229" t="s">
        <v>174</v>
      </c>
      <c r="F38" s="229" t="s">
        <v>419</v>
      </c>
      <c r="G38" s="229" t="s">
        <v>782</v>
      </c>
      <c r="H38" s="229" t="s">
        <v>22</v>
      </c>
      <c r="I38" s="229">
        <v>310.39</v>
      </c>
      <c r="J38" s="229">
        <v>4.3499999999999996</v>
      </c>
      <c r="K38" s="229">
        <v>0.22</v>
      </c>
      <c r="L38" s="229">
        <v>314.74</v>
      </c>
      <c r="M38" s="229">
        <v>0.22</v>
      </c>
      <c r="N38" s="229" t="s">
        <v>897</v>
      </c>
      <c r="O38" s="229" t="s">
        <v>900</v>
      </c>
      <c r="P38" s="231">
        <f t="shared" si="0"/>
        <v>238.44374999999999</v>
      </c>
      <c r="Q38" s="230">
        <f t="shared" si="1"/>
        <v>1.3199758852978953</v>
      </c>
      <c r="R38" s="247">
        <f t="shared" si="2"/>
        <v>1319975.8852978954</v>
      </c>
      <c r="S38" s="230">
        <f t="shared" si="3"/>
        <v>4.3559204214830549</v>
      </c>
    </row>
    <row r="39" spans="1:19" s="224" customFormat="1" x14ac:dyDescent="0.3">
      <c r="A39" s="224" t="s">
        <v>933</v>
      </c>
      <c r="B39" s="224" t="s">
        <v>895</v>
      </c>
      <c r="C39" s="224">
        <v>105</v>
      </c>
      <c r="D39" s="224" t="s">
        <v>679</v>
      </c>
      <c r="E39" s="224" t="s">
        <v>179</v>
      </c>
      <c r="F39" s="224" t="s">
        <v>406</v>
      </c>
      <c r="G39" s="224" t="s">
        <v>782</v>
      </c>
      <c r="H39" s="224" t="s">
        <v>22</v>
      </c>
      <c r="I39" s="224">
        <v>265.77</v>
      </c>
      <c r="J39" s="224">
        <v>17.440000000000001</v>
      </c>
      <c r="K39" s="224">
        <v>0.27</v>
      </c>
      <c r="L39" s="224">
        <v>283.20999999999998</v>
      </c>
      <c r="M39" s="224">
        <v>0.27</v>
      </c>
      <c r="N39" s="224">
        <v>0.7</v>
      </c>
      <c r="O39" s="224">
        <v>7.0000000000000001E-3</v>
      </c>
      <c r="P39" s="226">
        <f t="shared" si="0"/>
        <v>238.44374999999999</v>
      </c>
      <c r="Q39" s="234">
        <f t="shared" si="1"/>
        <v>1.1877434405389111</v>
      </c>
      <c r="R39" s="248">
        <f t="shared" si="2"/>
        <v>1187743.4405389111</v>
      </c>
      <c r="S39" s="234">
        <f t="shared" si="3"/>
        <v>4.8103609341825901</v>
      </c>
    </row>
    <row r="40" spans="1:19" s="205" customFormat="1" x14ac:dyDescent="0.3">
      <c r="A40" s="205" t="s">
        <v>934</v>
      </c>
      <c r="B40" s="205" t="s">
        <v>895</v>
      </c>
      <c r="C40" s="205">
        <v>147</v>
      </c>
      <c r="D40" s="205" t="s">
        <v>681</v>
      </c>
      <c r="E40" s="205" t="s">
        <v>179</v>
      </c>
      <c r="F40" s="205" t="s">
        <v>412</v>
      </c>
      <c r="G40" s="205" t="s">
        <v>782</v>
      </c>
      <c r="H40" s="205" t="s">
        <v>22</v>
      </c>
      <c r="I40" s="205">
        <v>221.3</v>
      </c>
      <c r="J40" s="205" t="s">
        <v>935</v>
      </c>
      <c r="K40" s="205">
        <v>0.13</v>
      </c>
      <c r="L40" s="205">
        <v>221.72</v>
      </c>
      <c r="M40" s="205">
        <v>0.13</v>
      </c>
      <c r="N40" s="205" t="s">
        <v>897</v>
      </c>
      <c r="O40" s="205" t="s">
        <v>900</v>
      </c>
      <c r="P40" s="228">
        <f t="shared" si="0"/>
        <v>238.44374999999999</v>
      </c>
      <c r="Q40" s="225">
        <f t="shared" si="1"/>
        <v>0.92986291316086078</v>
      </c>
      <c r="R40" s="246">
        <f t="shared" si="2"/>
        <v>929862.91316086077</v>
      </c>
      <c r="S40" s="225">
        <f t="shared" si="3"/>
        <v>1.8132326806636783</v>
      </c>
    </row>
    <row r="41" spans="1:19" s="205" customFormat="1" x14ac:dyDescent="0.3">
      <c r="A41" s="205" t="s">
        <v>936</v>
      </c>
      <c r="B41" s="205" t="s">
        <v>895</v>
      </c>
      <c r="C41" s="205">
        <v>168</v>
      </c>
      <c r="D41" s="205" t="s">
        <v>682</v>
      </c>
      <c r="E41" s="205" t="s">
        <v>179</v>
      </c>
      <c r="F41" s="205" t="s">
        <v>415</v>
      </c>
      <c r="G41" s="205" t="s">
        <v>782</v>
      </c>
      <c r="H41" s="205" t="s">
        <v>22</v>
      </c>
      <c r="I41" s="205">
        <v>204.96</v>
      </c>
      <c r="J41" s="205">
        <v>18.420000000000002</v>
      </c>
      <c r="K41" s="205">
        <v>0.14000000000000001</v>
      </c>
      <c r="L41" s="205">
        <v>223.38</v>
      </c>
      <c r="M41" s="205">
        <v>0.14000000000000001</v>
      </c>
      <c r="N41" s="205">
        <v>0.6</v>
      </c>
      <c r="O41" s="205">
        <v>6.0000000000000001E-3</v>
      </c>
      <c r="P41" s="228">
        <f t="shared" si="0"/>
        <v>238.44374999999999</v>
      </c>
      <c r="Q41" s="225">
        <f t="shared" si="1"/>
        <v>0.93682472281198392</v>
      </c>
      <c r="R41" s="246">
        <f t="shared" si="2"/>
        <v>936824.7228119839</v>
      </c>
      <c r="S41" s="225">
        <f t="shared" si="3"/>
        <v>1.9673319179051667</v>
      </c>
    </row>
    <row r="42" spans="1:19" s="229" customFormat="1" x14ac:dyDescent="0.3">
      <c r="A42" s="229" t="s">
        <v>937</v>
      </c>
      <c r="B42" s="229" t="s">
        <v>895</v>
      </c>
      <c r="C42" s="229">
        <v>234</v>
      </c>
      <c r="D42" s="229" t="s">
        <v>683</v>
      </c>
      <c r="E42" s="229" t="s">
        <v>179</v>
      </c>
      <c r="F42" s="229" t="s">
        <v>419</v>
      </c>
      <c r="G42" s="229" t="s">
        <v>782</v>
      </c>
      <c r="H42" s="229" t="s">
        <v>22</v>
      </c>
      <c r="I42" s="229">
        <v>299.94</v>
      </c>
      <c r="J42" s="229">
        <v>6.11</v>
      </c>
      <c r="K42" s="229">
        <v>0.19</v>
      </c>
      <c r="L42" s="229">
        <v>306.05</v>
      </c>
      <c r="M42" s="229">
        <v>0.19</v>
      </c>
      <c r="N42" s="229">
        <v>0.6</v>
      </c>
      <c r="O42" s="229">
        <v>6.0000000000000001E-3</v>
      </c>
      <c r="P42" s="231">
        <f t="shared" si="0"/>
        <v>238.44374999999999</v>
      </c>
      <c r="Q42" s="230">
        <f t="shared" si="1"/>
        <v>1.283531231160389</v>
      </c>
      <c r="R42" s="247">
        <f t="shared" si="2"/>
        <v>1283531.231160389</v>
      </c>
      <c r="S42" s="230">
        <f t="shared" si="3"/>
        <v>3.6580640088071088</v>
      </c>
    </row>
    <row r="43" spans="1:19" s="224" customFormat="1" x14ac:dyDescent="0.3">
      <c r="A43" s="224" t="s">
        <v>938</v>
      </c>
      <c r="B43" s="224" t="s">
        <v>895</v>
      </c>
      <c r="C43" s="224">
        <v>111</v>
      </c>
      <c r="D43" s="224" t="s">
        <v>679</v>
      </c>
      <c r="E43" s="224" t="s">
        <v>184</v>
      </c>
      <c r="F43" s="224" t="s">
        <v>406</v>
      </c>
      <c r="G43" s="224" t="s">
        <v>782</v>
      </c>
      <c r="H43" s="224" t="s">
        <v>22</v>
      </c>
      <c r="I43" s="224">
        <v>162.88</v>
      </c>
      <c r="J43" s="224">
        <v>90.97</v>
      </c>
      <c r="K43" s="224">
        <v>0.2</v>
      </c>
      <c r="L43" s="224">
        <v>253.85</v>
      </c>
      <c r="M43" s="224">
        <v>0.2</v>
      </c>
      <c r="N43" s="224">
        <v>0.6</v>
      </c>
      <c r="O43" s="224">
        <v>6.0000000000000001E-3</v>
      </c>
      <c r="P43" s="226">
        <f t="shared" si="0"/>
        <v>238.44374999999999</v>
      </c>
      <c r="Q43" s="234">
        <f t="shared" si="1"/>
        <v>1.0646116746612146</v>
      </c>
      <c r="R43" s="248">
        <f t="shared" si="2"/>
        <v>1064611.6746612147</v>
      </c>
      <c r="S43" s="234">
        <f t="shared" si="3"/>
        <v>3.1938350239836439</v>
      </c>
    </row>
    <row r="44" spans="1:19" s="205" customFormat="1" x14ac:dyDescent="0.3">
      <c r="A44" s="205" t="s">
        <v>939</v>
      </c>
      <c r="B44" s="205" t="s">
        <v>895</v>
      </c>
      <c r="C44" s="205">
        <v>153</v>
      </c>
      <c r="D44" s="205" t="s">
        <v>681</v>
      </c>
      <c r="E44" s="205" t="s">
        <v>184</v>
      </c>
      <c r="F44" s="205" t="s">
        <v>412</v>
      </c>
      <c r="G44" s="205" t="s">
        <v>782</v>
      </c>
      <c r="H44" s="205" t="s">
        <v>22</v>
      </c>
      <c r="I44" s="205">
        <v>229.8</v>
      </c>
      <c r="J44" s="205">
        <v>1.44</v>
      </c>
      <c r="K44" s="205">
        <v>0.11</v>
      </c>
      <c r="L44" s="205">
        <v>231.24</v>
      </c>
      <c r="M44" s="205">
        <v>0.11</v>
      </c>
      <c r="N44" s="205" t="s">
        <v>897</v>
      </c>
      <c r="O44" s="205" t="s">
        <v>900</v>
      </c>
      <c r="P44" s="228">
        <f t="shared" si="0"/>
        <v>238.44374999999999</v>
      </c>
      <c r="Q44" s="225">
        <f t="shared" si="1"/>
        <v>0.96978847212392871</v>
      </c>
      <c r="R44" s="246">
        <f t="shared" si="2"/>
        <v>969788.47212392872</v>
      </c>
      <c r="S44" s="225">
        <f t="shared" si="3"/>
        <v>1.6001509790044823</v>
      </c>
    </row>
    <row r="45" spans="1:19" s="205" customFormat="1" x14ac:dyDescent="0.3">
      <c r="A45" s="205" t="s">
        <v>940</v>
      </c>
      <c r="B45" s="205" t="s">
        <v>895</v>
      </c>
      <c r="C45" s="205">
        <v>195</v>
      </c>
      <c r="D45" s="205" t="s">
        <v>682</v>
      </c>
      <c r="E45" s="205" t="s">
        <v>184</v>
      </c>
      <c r="F45" s="205" t="s">
        <v>415</v>
      </c>
      <c r="G45" s="205" t="s">
        <v>782</v>
      </c>
      <c r="H45" s="205" t="s">
        <v>22</v>
      </c>
      <c r="I45" s="205">
        <v>196.3</v>
      </c>
      <c r="J45" s="205">
        <v>2.65</v>
      </c>
      <c r="K45" s="205">
        <v>0.1</v>
      </c>
      <c r="L45" s="205">
        <v>198.95</v>
      </c>
      <c r="M45" s="205">
        <v>0.1</v>
      </c>
      <c r="N45" s="205" t="s">
        <v>897</v>
      </c>
      <c r="O45" s="205" t="s">
        <v>900</v>
      </c>
      <c r="P45" s="228">
        <f t="shared" si="0"/>
        <v>238.44374999999999</v>
      </c>
      <c r="Q45" s="225">
        <f t="shared" si="1"/>
        <v>0.83436869282587611</v>
      </c>
      <c r="R45" s="246">
        <f t="shared" si="2"/>
        <v>834368.69282587606</v>
      </c>
      <c r="S45" s="225">
        <f t="shared" si="3"/>
        <v>1.2515530392388141</v>
      </c>
    </row>
    <row r="46" spans="1:19" s="229" customFormat="1" x14ac:dyDescent="0.3">
      <c r="A46" s="229" t="s">
        <v>941</v>
      </c>
      <c r="B46" s="229" t="s">
        <v>895</v>
      </c>
      <c r="C46" s="229">
        <v>237</v>
      </c>
      <c r="D46" s="229" t="s">
        <v>683</v>
      </c>
      <c r="E46" s="229" t="s">
        <v>184</v>
      </c>
      <c r="F46" s="229" t="s">
        <v>419</v>
      </c>
      <c r="G46" s="229" t="s">
        <v>782</v>
      </c>
      <c r="H46" s="229" t="s">
        <v>22</v>
      </c>
      <c r="I46" s="229">
        <v>264.39</v>
      </c>
      <c r="J46" s="229" t="s">
        <v>935</v>
      </c>
      <c r="K46" s="229">
        <v>0.17</v>
      </c>
      <c r="L46" s="229">
        <v>264.74</v>
      </c>
      <c r="M46" s="229">
        <v>0.17</v>
      </c>
      <c r="N46" s="229" t="s">
        <v>897</v>
      </c>
      <c r="O46" s="229" t="s">
        <v>900</v>
      </c>
      <c r="P46" s="231">
        <f t="shared" si="0"/>
        <v>238.44374999999999</v>
      </c>
      <c r="Q46" s="230">
        <f t="shared" si="1"/>
        <v>1.110282823517077</v>
      </c>
      <c r="R46" s="247">
        <f t="shared" si="2"/>
        <v>1110282.8235170769</v>
      </c>
      <c r="S46" s="230">
        <f t="shared" si="3"/>
        <v>2.8312211999685464</v>
      </c>
    </row>
    <row r="47" spans="1:19" s="224" customFormat="1" x14ac:dyDescent="0.3">
      <c r="A47" s="224" t="s">
        <v>942</v>
      </c>
      <c r="B47" s="224" t="s">
        <v>895</v>
      </c>
      <c r="C47" s="224">
        <v>114</v>
      </c>
      <c r="D47" s="224" t="s">
        <v>679</v>
      </c>
      <c r="E47" s="224" t="s">
        <v>189</v>
      </c>
      <c r="F47" s="224" t="s">
        <v>406</v>
      </c>
      <c r="G47" s="224" t="s">
        <v>782</v>
      </c>
      <c r="H47" s="224" t="s">
        <v>22</v>
      </c>
      <c r="I47" s="224">
        <v>243.18</v>
      </c>
      <c r="J47" s="224">
        <v>82.08</v>
      </c>
      <c r="K47" s="224">
        <v>0.2</v>
      </c>
      <c r="L47" s="224">
        <v>325.26</v>
      </c>
      <c r="M47" s="224">
        <v>0.2</v>
      </c>
      <c r="N47" s="224">
        <v>0.5</v>
      </c>
      <c r="O47" s="224">
        <v>5.0000000000000001E-3</v>
      </c>
      <c r="P47" s="226">
        <f t="shared" si="0"/>
        <v>238.44374999999999</v>
      </c>
      <c r="Q47" s="234">
        <f t="shared" si="1"/>
        <v>1.3640953054965794</v>
      </c>
      <c r="R47" s="248">
        <f t="shared" si="2"/>
        <v>1364095.3054965795</v>
      </c>
      <c r="S47" s="234">
        <f t="shared" si="3"/>
        <v>4.0922859164897378</v>
      </c>
    </row>
    <row r="48" spans="1:19" s="205" customFormat="1" x14ac:dyDescent="0.3">
      <c r="A48" s="205" t="s">
        <v>943</v>
      </c>
      <c r="B48" s="205" t="s">
        <v>895</v>
      </c>
      <c r="C48" s="205">
        <v>156</v>
      </c>
      <c r="D48" s="205" t="s">
        <v>681</v>
      </c>
      <c r="E48" s="205" t="s">
        <v>189</v>
      </c>
      <c r="F48" s="205" t="s">
        <v>412</v>
      </c>
      <c r="G48" s="205" t="s">
        <v>782</v>
      </c>
      <c r="H48" s="205" t="s">
        <v>22</v>
      </c>
      <c r="I48" s="205">
        <v>235.93</v>
      </c>
      <c r="J48" s="205">
        <v>3.04</v>
      </c>
      <c r="K48" s="205">
        <v>0.1</v>
      </c>
      <c r="L48" s="205">
        <v>238.97</v>
      </c>
      <c r="M48" s="205">
        <v>0.1</v>
      </c>
      <c r="N48" s="205" t="s">
        <v>897</v>
      </c>
      <c r="O48" s="205" t="s">
        <v>900</v>
      </c>
      <c r="P48" s="228">
        <f t="shared" si="0"/>
        <v>238.44374999999999</v>
      </c>
      <c r="Q48" s="225">
        <f t="shared" si="1"/>
        <v>1.002207019475243</v>
      </c>
      <c r="R48" s="246">
        <f t="shared" si="2"/>
        <v>1002207.0194752431</v>
      </c>
      <c r="S48" s="225">
        <f t="shared" si="3"/>
        <v>1.5033105292128646</v>
      </c>
    </row>
    <row r="49" spans="1:19" s="205" customFormat="1" x14ac:dyDescent="0.3">
      <c r="A49" s="205" t="s">
        <v>944</v>
      </c>
      <c r="B49" s="205" t="s">
        <v>895</v>
      </c>
      <c r="C49" s="205">
        <v>198</v>
      </c>
      <c r="D49" s="205" t="s">
        <v>682</v>
      </c>
      <c r="E49" s="205" t="s">
        <v>189</v>
      </c>
      <c r="F49" s="205" t="s">
        <v>415</v>
      </c>
      <c r="G49" s="205" t="s">
        <v>782</v>
      </c>
      <c r="H49" s="205" t="s">
        <v>22</v>
      </c>
      <c r="I49" s="205">
        <v>294.75</v>
      </c>
      <c r="J49" s="205">
        <v>5.01</v>
      </c>
      <c r="K49" s="205">
        <v>0.12</v>
      </c>
      <c r="L49" s="205">
        <v>299.76</v>
      </c>
      <c r="M49" s="205">
        <v>0.12</v>
      </c>
      <c r="N49" s="205" t="s">
        <v>897</v>
      </c>
      <c r="O49" s="205" t="s">
        <v>900</v>
      </c>
      <c r="P49" s="228">
        <f t="shared" si="0"/>
        <v>238.44374999999999</v>
      </c>
      <c r="Q49" s="225">
        <f t="shared" si="1"/>
        <v>1.257151843988362</v>
      </c>
      <c r="R49" s="246">
        <f t="shared" si="2"/>
        <v>1257151.843988362</v>
      </c>
      <c r="S49" s="225">
        <f t="shared" si="3"/>
        <v>2.2628733191790511</v>
      </c>
    </row>
    <row r="50" spans="1:19" s="229" customFormat="1" x14ac:dyDescent="0.3">
      <c r="A50" s="229" t="s">
        <v>945</v>
      </c>
      <c r="B50" s="229" t="s">
        <v>895</v>
      </c>
      <c r="C50" s="229">
        <v>240</v>
      </c>
      <c r="D50" s="229" t="s">
        <v>683</v>
      </c>
      <c r="E50" s="229" t="s">
        <v>189</v>
      </c>
      <c r="F50" s="229" t="s">
        <v>419</v>
      </c>
      <c r="G50" s="229" t="s">
        <v>782</v>
      </c>
      <c r="H50" s="229" t="s">
        <v>22</v>
      </c>
      <c r="I50" s="229">
        <v>271.52999999999997</v>
      </c>
      <c r="J50" s="229">
        <v>3.72</v>
      </c>
      <c r="K50" s="229">
        <v>0.26</v>
      </c>
      <c r="L50" s="229">
        <v>275.25</v>
      </c>
      <c r="M50" s="229">
        <v>0.26</v>
      </c>
      <c r="N50" s="229">
        <v>0.8</v>
      </c>
      <c r="O50" s="229">
        <v>8.0000000000000002E-3</v>
      </c>
      <c r="P50" s="231">
        <f t="shared" si="0"/>
        <v>238.44374999999999</v>
      </c>
      <c r="Q50" s="230">
        <f t="shared" si="1"/>
        <v>1.1543603051034048</v>
      </c>
      <c r="R50" s="247">
        <f t="shared" si="2"/>
        <v>1154360.3051034049</v>
      </c>
      <c r="S50" s="230">
        <f t="shared" si="3"/>
        <v>4.5020051899032785</v>
      </c>
    </row>
    <row r="52" spans="1:19" ht="15" thickBot="1" x14ac:dyDescent="0.35">
      <c r="B52" s="469" t="s">
        <v>741</v>
      </c>
      <c r="C52" s="469"/>
      <c r="D52" s="469"/>
      <c r="E52" s="469"/>
    </row>
    <row r="53" spans="1:19" x14ac:dyDescent="0.3">
      <c r="B53" s="469" t="s">
        <v>742</v>
      </c>
      <c r="C53" s="469"/>
      <c r="D53" s="469"/>
      <c r="E53" s="469"/>
      <c r="J53" s="470" t="s">
        <v>359</v>
      </c>
      <c r="K53" s="249" t="s">
        <v>831</v>
      </c>
      <c r="L53" s="23">
        <f>STDEV(L3:L6)/SQRT(4)</f>
        <v>19.706535506442449</v>
      </c>
      <c r="M53" s="23">
        <f t="shared" ref="M53:S53" si="4">STDEV(M3:M6)/SQRT(4)</f>
        <v>2.3452078799117187E-2</v>
      </c>
      <c r="N53" s="23">
        <f t="shared" si="4"/>
        <v>0</v>
      </c>
      <c r="O53" s="23">
        <f t="shared" si="4"/>
        <v>2.886751345948129E-4</v>
      </c>
      <c r="P53" s="23">
        <f t="shared" si="4"/>
        <v>0</v>
      </c>
      <c r="Q53" s="23">
        <f t="shared" si="4"/>
        <v>8.2646475348765541E-2</v>
      </c>
      <c r="R53" s="23">
        <f t="shared" si="4"/>
        <v>82646.4753487657</v>
      </c>
      <c r="S53" s="23">
        <f t="shared" si="4"/>
        <v>0.517923885590165</v>
      </c>
    </row>
    <row r="54" spans="1:19" x14ac:dyDescent="0.3">
      <c r="B54" s="469" t="s">
        <v>743</v>
      </c>
      <c r="C54" s="469"/>
      <c r="D54" s="469"/>
      <c r="E54" s="469"/>
      <c r="J54" s="471"/>
      <c r="K54" s="249" t="s">
        <v>832</v>
      </c>
      <c r="L54" s="23">
        <f>STDEV(L7:L10)/SQRT(4)</f>
        <v>28.676048186305692</v>
      </c>
      <c r="M54" s="23">
        <f t="shared" ref="M54:S54" si="5">STDEV(M7:M10)/SQRT(4)</f>
        <v>2.1602468994692856E-2</v>
      </c>
      <c r="N54" s="23" t="e">
        <f t="shared" si="5"/>
        <v>#DIV/0!</v>
      </c>
      <c r="O54" s="23" t="e">
        <f t="shared" si="5"/>
        <v>#DIV/0!</v>
      </c>
      <c r="P54" s="23">
        <f t="shared" si="5"/>
        <v>0</v>
      </c>
      <c r="Q54" s="23">
        <f t="shared" si="5"/>
        <v>0.12026336687921467</v>
      </c>
      <c r="R54" s="23">
        <f t="shared" si="5"/>
        <v>120263.36687921503</v>
      </c>
      <c r="S54" s="23">
        <f t="shared" si="5"/>
        <v>0.58679383505690486</v>
      </c>
    </row>
    <row r="55" spans="1:19" x14ac:dyDescent="0.3">
      <c r="J55" s="471"/>
      <c r="K55" s="249" t="s">
        <v>833</v>
      </c>
      <c r="L55" s="23">
        <f>STDEV(L11:L14)/SQRT(4)</f>
        <v>46.552764507957377</v>
      </c>
      <c r="M55" s="23">
        <f t="shared" ref="M55:S55" si="6">STDEV(M11:M14)/SQRT(4)</f>
        <v>4.2720018726587657E-2</v>
      </c>
      <c r="N55" s="23" t="e">
        <f t="shared" si="6"/>
        <v>#DIV/0!</v>
      </c>
      <c r="O55" s="23" t="e">
        <f t="shared" si="6"/>
        <v>#DIV/0!</v>
      </c>
      <c r="P55" s="23">
        <f t="shared" si="6"/>
        <v>0</v>
      </c>
      <c r="Q55" s="23">
        <f t="shared" si="6"/>
        <v>0.19523583448069956</v>
      </c>
      <c r="R55" s="23">
        <f t="shared" si="6"/>
        <v>195235.83448069927</v>
      </c>
      <c r="S55" s="23">
        <f t="shared" si="6"/>
        <v>1.5172543058952268</v>
      </c>
    </row>
    <row r="56" spans="1:19" x14ac:dyDescent="0.3">
      <c r="J56" s="471"/>
      <c r="K56" s="249" t="s">
        <v>834</v>
      </c>
      <c r="L56" s="23">
        <f>STDEV(L15:L18)/SQRT(4)</f>
        <v>27.136463936924528</v>
      </c>
      <c r="M56" s="23">
        <f t="shared" ref="M56:S56" si="7">STDEV(M15:M18)/SQRT(4)</f>
        <v>2.1746647251166481E-2</v>
      </c>
      <c r="N56" s="23" t="e">
        <f t="shared" si="7"/>
        <v>#DIV/0!</v>
      </c>
      <c r="O56" s="23" t="e">
        <f t="shared" si="7"/>
        <v>#DIV/0!</v>
      </c>
      <c r="P56" s="23">
        <f t="shared" si="7"/>
        <v>0</v>
      </c>
      <c r="Q56" s="23">
        <f t="shared" si="7"/>
        <v>0.11380656417676908</v>
      </c>
      <c r="R56" s="23">
        <f t="shared" si="7"/>
        <v>113806.56417676895</v>
      </c>
      <c r="S56" s="23">
        <f t="shared" si="7"/>
        <v>0.67471648430937559</v>
      </c>
    </row>
    <row r="57" spans="1:19" x14ac:dyDescent="0.3">
      <c r="J57" s="471"/>
      <c r="K57" s="249" t="s">
        <v>835</v>
      </c>
      <c r="L57" s="245">
        <f>STDEV(L19:L22)/SQRT(4)</f>
        <v>24.505452922087944</v>
      </c>
      <c r="M57" s="245">
        <f t="shared" ref="M57:S57" si="8">STDEV(M19:M22)/SQRT(4)</f>
        <v>1.4930394055974166E-2</v>
      </c>
      <c r="N57" s="245" t="e">
        <f t="shared" si="8"/>
        <v>#DIV/0!</v>
      </c>
      <c r="O57" s="245" t="e">
        <f t="shared" si="8"/>
        <v>#DIV/0!</v>
      </c>
      <c r="P57" s="245">
        <f t="shared" si="8"/>
        <v>0</v>
      </c>
      <c r="Q57" s="245">
        <f t="shared" si="8"/>
        <v>0.10277246907116643</v>
      </c>
      <c r="R57" s="245">
        <f t="shared" si="8"/>
        <v>102772.46907116695</v>
      </c>
      <c r="S57" s="245">
        <f t="shared" si="8"/>
        <v>0.35128154865971667</v>
      </c>
    </row>
    <row r="58" spans="1:19" x14ac:dyDescent="0.3">
      <c r="J58" s="471"/>
      <c r="K58" s="249" t="s">
        <v>836</v>
      </c>
      <c r="L58" s="23">
        <f>STDEV(L23:L26)/SQRT(4)</f>
        <v>22.18073652782217</v>
      </c>
      <c r="M58" s="23">
        <f t="shared" ref="M58:S58" si="9">STDEV(M23:M26)/SQRT(4)</f>
        <v>4.7871355387816951E-3</v>
      </c>
      <c r="N58" s="23">
        <f t="shared" si="9"/>
        <v>0</v>
      </c>
      <c r="O58" s="23">
        <f t="shared" si="9"/>
        <v>0</v>
      </c>
      <c r="P58" s="23">
        <f t="shared" si="9"/>
        <v>0</v>
      </c>
      <c r="Q58" s="23">
        <f t="shared" si="9"/>
        <v>9.302293110145346E-2</v>
      </c>
      <c r="R58" s="23">
        <f t="shared" si="9"/>
        <v>93022.931101454189</v>
      </c>
      <c r="S58" s="23">
        <f t="shared" si="9"/>
        <v>0.25774556868797943</v>
      </c>
    </row>
    <row r="59" spans="1:19" x14ac:dyDescent="0.3">
      <c r="J59" s="471"/>
      <c r="K59" s="249" t="s">
        <v>837</v>
      </c>
      <c r="L59" s="23">
        <f>STDEV(L27:L30)/SQRT(4)</f>
        <v>32.831179635371079</v>
      </c>
      <c r="M59" s="23">
        <f t="shared" ref="M59:S59" si="10">STDEV(M27:M30)/SQRT(4)</f>
        <v>3.5207716957129348E-2</v>
      </c>
      <c r="N59" s="23" t="e">
        <f t="shared" si="10"/>
        <v>#DIV/0!</v>
      </c>
      <c r="O59" s="23" t="e">
        <f t="shared" si="10"/>
        <v>#DIV/0!</v>
      </c>
      <c r="P59" s="23">
        <f t="shared" si="10"/>
        <v>0</v>
      </c>
      <c r="Q59" s="23">
        <f t="shared" si="10"/>
        <v>0.13768941159234038</v>
      </c>
      <c r="R59" s="23">
        <f t="shared" si="10"/>
        <v>137689.41159234016</v>
      </c>
      <c r="S59" s="23">
        <f t="shared" si="10"/>
        <v>0.8877947561758126</v>
      </c>
    </row>
    <row r="60" spans="1:19" x14ac:dyDescent="0.3">
      <c r="J60" s="471"/>
      <c r="K60" s="249" t="s">
        <v>838</v>
      </c>
      <c r="L60" s="23">
        <f>STDEV(L31:L34)/SQRT(4)</f>
        <v>21.717397787641907</v>
      </c>
      <c r="M60" s="23">
        <f t="shared" ref="M60:S60" si="11">STDEV(M31:M34)/SQRT(4)</f>
        <v>7.5000000000000492E-3</v>
      </c>
      <c r="N60" s="23" t="e">
        <f t="shared" si="11"/>
        <v>#DIV/0!</v>
      </c>
      <c r="O60" s="23" t="e">
        <f t="shared" si="11"/>
        <v>#DIV/0!</v>
      </c>
      <c r="P60" s="23">
        <f t="shared" si="11"/>
        <v>0</v>
      </c>
      <c r="Q60" s="23">
        <f t="shared" si="11"/>
        <v>9.1079752720051019E-2</v>
      </c>
      <c r="R60" s="23">
        <f t="shared" si="11"/>
        <v>91079.752720050194</v>
      </c>
      <c r="S60" s="23">
        <f t="shared" si="11"/>
        <v>0.32355780736105233</v>
      </c>
    </row>
    <row r="61" spans="1:19" x14ac:dyDescent="0.3">
      <c r="J61" s="471"/>
      <c r="K61" s="249" t="s">
        <v>839</v>
      </c>
      <c r="L61" s="23">
        <f>STDEV(L35:L38)/SQRT(4)</f>
        <v>17.270452307819461</v>
      </c>
      <c r="M61" s="23">
        <f t="shared" ref="M61:S61" si="12">STDEV(M35:M38)/SQRT(4)</f>
        <v>3.1191612120354862E-2</v>
      </c>
      <c r="N61" s="23" t="e">
        <f t="shared" si="12"/>
        <v>#DIV/0!</v>
      </c>
      <c r="O61" s="23" t="e">
        <f t="shared" si="12"/>
        <v>#DIV/0!</v>
      </c>
      <c r="P61" s="23">
        <f t="shared" si="12"/>
        <v>0</v>
      </c>
      <c r="Q61" s="23">
        <f t="shared" si="12"/>
        <v>7.2429880455325252E-2</v>
      </c>
      <c r="R61" s="23">
        <f t="shared" si="12"/>
        <v>72429.880455325227</v>
      </c>
      <c r="S61" s="23">
        <f t="shared" si="12"/>
        <v>0.5479490574297351</v>
      </c>
    </row>
    <row r="62" spans="1:19" x14ac:dyDescent="0.3">
      <c r="J62" s="471"/>
      <c r="K62" s="249" t="s">
        <v>840</v>
      </c>
      <c r="L62" s="245">
        <f>STDEV(L39:L42)/SQRT(4)</f>
        <v>21.326308088055665</v>
      </c>
      <c r="M62" s="245">
        <f t="shared" ref="M62:S62" si="13">STDEV(M39:M42)/SQRT(4)</f>
        <v>3.1983068437325859E-2</v>
      </c>
      <c r="N62" s="245">
        <f t="shared" si="13"/>
        <v>2.886751345948128E-2</v>
      </c>
      <c r="O62" s="245">
        <f t="shared" si="13"/>
        <v>2.886751345948129E-4</v>
      </c>
      <c r="P62" s="245">
        <f t="shared" si="13"/>
        <v>0</v>
      </c>
      <c r="Q62" s="245">
        <f t="shared" si="13"/>
        <v>8.943957678930807E-2</v>
      </c>
      <c r="R62" s="245">
        <f t="shared" si="13"/>
        <v>89439.576789307815</v>
      </c>
      <c r="S62" s="245">
        <f t="shared" si="13"/>
        <v>0.71704114490107307</v>
      </c>
    </row>
    <row r="63" spans="1:19" x14ac:dyDescent="0.3">
      <c r="J63" s="471"/>
      <c r="K63" s="249" t="s">
        <v>841</v>
      </c>
      <c r="L63" s="245">
        <f>STDEV(L43:L46)/SQRT(4)</f>
        <v>14.532314853456862</v>
      </c>
      <c r="M63" s="245">
        <f t="shared" ref="M63:S63" si="14">STDEV(M43:M46)/SQRT(4)</f>
        <v>2.3979157616563579E-2</v>
      </c>
      <c r="N63" s="245" t="e">
        <f t="shared" si="14"/>
        <v>#DIV/0!</v>
      </c>
      <c r="O63" s="245" t="e">
        <f t="shared" si="14"/>
        <v>#DIV/0!</v>
      </c>
      <c r="P63" s="245">
        <f t="shared" si="14"/>
        <v>0</v>
      </c>
      <c r="Q63" s="245">
        <f t="shared" si="14"/>
        <v>6.0946511927684396E-2</v>
      </c>
      <c r="R63" s="245">
        <f t="shared" si="14"/>
        <v>60946.511927683991</v>
      </c>
      <c r="S63" s="245">
        <f t="shared" si="14"/>
        <v>0.46940083349745226</v>
      </c>
    </row>
    <row r="64" spans="1:19" ht="15" thickBot="1" x14ac:dyDescent="0.35">
      <c r="J64" s="472"/>
      <c r="K64" s="249" t="s">
        <v>842</v>
      </c>
      <c r="L64" s="245">
        <f>STDEV(L47:L50)/SQRT(4)</f>
        <v>18.376625098205711</v>
      </c>
      <c r="M64" s="245">
        <f t="shared" ref="M64:S64" si="15">STDEV(M47:M50)/SQRT(4)</f>
        <v>3.6968455021364706E-2</v>
      </c>
      <c r="N64" s="245">
        <f t="shared" si="15"/>
        <v>0.10606601717798217</v>
      </c>
      <c r="O64" s="245">
        <f t="shared" si="15"/>
        <v>1.0606601717798212E-3</v>
      </c>
      <c r="P64" s="245">
        <f t="shared" si="15"/>
        <v>0</v>
      </c>
      <c r="Q64" s="245">
        <f t="shared" si="15"/>
        <v>7.7069015640818958E-2</v>
      </c>
      <c r="R64" s="245">
        <f t="shared" si="15"/>
        <v>77069.015640818499</v>
      </c>
      <c r="S64" s="245">
        <f t="shared" si="15"/>
        <v>0.71879863204427197</v>
      </c>
    </row>
  </sheetData>
  <mergeCells count="4">
    <mergeCell ref="B52:E52"/>
    <mergeCell ref="B53:E53"/>
    <mergeCell ref="J53:J64"/>
    <mergeCell ref="B54:E5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5"/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1E895-D046-495A-AAAF-5F34B0CC74D2}">
  <sheetPr codeName="Sheet2"/>
  <dimension ref="A1:Y39"/>
  <sheetViews>
    <sheetView showGridLines="0" topLeftCell="E1" workbookViewId="0">
      <selection activeCell="F34" sqref="F34"/>
    </sheetView>
  </sheetViews>
  <sheetFormatPr defaultColWidth="9.109375" defaultRowHeight="13.2" x14ac:dyDescent="0.25"/>
  <cols>
    <col min="1" max="1" width="7" style="1" customWidth="1"/>
    <col min="2" max="2" width="6.33203125" style="1" customWidth="1"/>
    <col min="3" max="3" width="13.44140625" style="1" customWidth="1"/>
    <col min="4" max="4" width="0" style="1" hidden="1" customWidth="1"/>
    <col min="5" max="5" width="13.44140625" style="1" customWidth="1"/>
    <col min="6" max="6" width="18.88671875" style="1" customWidth="1"/>
    <col min="7" max="7" width="8" style="1" customWidth="1"/>
    <col min="8" max="8" width="13.44140625" style="1" customWidth="1"/>
    <col min="9" max="9" width="22.33203125" style="1" customWidth="1"/>
    <col min="10" max="10" width="25" style="1" customWidth="1"/>
    <col min="11" max="11" width="13.44140625" style="1" customWidth="1"/>
    <col min="12" max="12" width="0" style="1" hidden="1" customWidth="1"/>
    <col min="13" max="14" width="9.109375" style="1"/>
    <col min="15" max="15" width="16.6640625" style="1" customWidth="1"/>
    <col min="16" max="16" width="16" style="1" customWidth="1"/>
    <col min="17" max="17" width="11.5546875" style="1" bestFit="1" customWidth="1"/>
    <col min="18" max="18" width="13.6640625" style="1" bestFit="1" customWidth="1"/>
    <col min="19" max="19" width="11.88671875" style="1" bestFit="1" customWidth="1"/>
    <col min="20" max="16384" width="9.109375" style="1"/>
  </cols>
  <sheetData>
    <row r="1" spans="1:25" ht="16.95" customHeight="1" x14ac:dyDescent="0.25">
      <c r="A1" s="425"/>
      <c r="C1" s="2" t="s">
        <v>0</v>
      </c>
      <c r="D1" s="426" t="s">
        <v>1</v>
      </c>
      <c r="E1" s="425"/>
      <c r="F1" s="425"/>
      <c r="G1" s="425"/>
      <c r="H1" s="425"/>
      <c r="I1" s="425"/>
    </row>
    <row r="2" spans="1:25" ht="16.95" customHeight="1" x14ac:dyDescent="0.25">
      <c r="A2" s="425"/>
      <c r="C2" s="2" t="s">
        <v>2</v>
      </c>
      <c r="D2" s="426" t="s">
        <v>3</v>
      </c>
      <c r="E2" s="425"/>
      <c r="F2" s="425"/>
      <c r="G2" s="425"/>
      <c r="H2" s="425"/>
      <c r="I2" s="425"/>
    </row>
    <row r="3" spans="1:25" ht="16.95" customHeight="1" x14ac:dyDescent="0.25">
      <c r="A3" s="425"/>
      <c r="C3" s="2" t="s">
        <v>4</v>
      </c>
      <c r="D3" s="427">
        <v>44894</v>
      </c>
      <c r="E3" s="425"/>
      <c r="F3" s="425"/>
      <c r="G3" s="425"/>
      <c r="H3" s="425"/>
      <c r="I3" s="425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39.6" x14ac:dyDescent="0.25">
      <c r="A4" s="428" t="s">
        <v>5</v>
      </c>
      <c r="B4" s="429"/>
      <c r="C4" s="4" t="s">
        <v>6</v>
      </c>
      <c r="D4" s="5"/>
      <c r="E4" s="4" t="s">
        <v>7</v>
      </c>
      <c r="F4" s="4" t="s">
        <v>0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O4" s="3"/>
      <c r="S4" s="3"/>
      <c r="T4" s="3"/>
      <c r="U4" s="3"/>
      <c r="V4" s="3"/>
      <c r="W4" s="3"/>
      <c r="X4" s="3"/>
      <c r="Y4" s="3"/>
    </row>
    <row r="5" spans="1:25" x14ac:dyDescent="0.25">
      <c r="A5" s="430"/>
      <c r="B5" s="431"/>
      <c r="C5" s="6"/>
      <c r="D5" s="7"/>
      <c r="E5" s="6"/>
      <c r="F5" s="6"/>
      <c r="G5" s="6"/>
      <c r="H5" s="6"/>
      <c r="I5" s="6" t="s">
        <v>13</v>
      </c>
      <c r="J5" s="6" t="s">
        <v>13</v>
      </c>
      <c r="K5" s="6" t="s">
        <v>13</v>
      </c>
      <c r="O5" s="3"/>
      <c r="S5" s="3"/>
      <c r="T5" s="3"/>
      <c r="U5" s="3"/>
      <c r="V5" s="3"/>
      <c r="W5" s="3"/>
      <c r="X5" s="3"/>
      <c r="Y5" s="3"/>
    </row>
    <row r="6" spans="1:25" x14ac:dyDescent="0.25">
      <c r="A6" s="432" t="s">
        <v>14</v>
      </c>
      <c r="B6" s="433"/>
      <c r="C6" s="8" t="s">
        <v>15</v>
      </c>
      <c r="D6" s="5"/>
      <c r="E6" s="8" t="s">
        <v>16</v>
      </c>
      <c r="F6" s="8" t="s">
        <v>17</v>
      </c>
      <c r="G6" s="8">
        <v>1</v>
      </c>
      <c r="H6" s="8" t="s">
        <v>18</v>
      </c>
      <c r="I6" s="8">
        <v>1.06</v>
      </c>
      <c r="J6" s="8">
        <v>1.06</v>
      </c>
      <c r="K6" s="9">
        <v>0.2</v>
      </c>
      <c r="O6" s="3"/>
      <c r="S6" s="3"/>
      <c r="T6" s="3"/>
      <c r="U6" s="3"/>
      <c r="V6" s="3"/>
      <c r="W6" s="3"/>
      <c r="X6" s="3"/>
      <c r="Y6" s="3"/>
    </row>
    <row r="7" spans="1:25" x14ac:dyDescent="0.25">
      <c r="A7" s="423" t="s">
        <v>19</v>
      </c>
      <c r="B7" s="424"/>
      <c r="C7" s="10" t="s">
        <v>15</v>
      </c>
      <c r="D7" s="3"/>
      <c r="E7" s="10" t="s">
        <v>16</v>
      </c>
      <c r="F7" s="10" t="s">
        <v>17</v>
      </c>
      <c r="G7" s="10">
        <v>1</v>
      </c>
      <c r="H7" s="10" t="s">
        <v>20</v>
      </c>
      <c r="I7" s="10">
        <v>0.33</v>
      </c>
      <c r="J7" s="10">
        <v>0.33</v>
      </c>
      <c r="K7" s="11">
        <v>0.3</v>
      </c>
      <c r="O7" s="3"/>
      <c r="S7" s="3"/>
      <c r="T7" s="3"/>
      <c r="U7" s="3"/>
      <c r="V7" s="3"/>
      <c r="W7" s="3"/>
      <c r="X7" s="3"/>
      <c r="Y7" s="3"/>
    </row>
    <row r="8" spans="1:25" x14ac:dyDescent="0.25">
      <c r="A8" s="423" t="s">
        <v>21</v>
      </c>
      <c r="B8" s="424"/>
      <c r="C8" s="10" t="s">
        <v>15</v>
      </c>
      <c r="D8" s="3"/>
      <c r="E8" s="10" t="s">
        <v>16</v>
      </c>
      <c r="F8" s="10" t="s">
        <v>17</v>
      </c>
      <c r="G8" s="10">
        <v>1</v>
      </c>
      <c r="H8" s="10" t="s">
        <v>22</v>
      </c>
      <c r="I8" s="10">
        <v>0.18</v>
      </c>
      <c r="J8" s="10">
        <v>0.18</v>
      </c>
      <c r="K8" s="11">
        <v>0.2</v>
      </c>
      <c r="O8" s="12" t="s">
        <v>9</v>
      </c>
      <c r="P8" s="12" t="s">
        <v>23</v>
      </c>
      <c r="Q8" s="12" t="s">
        <v>24</v>
      </c>
      <c r="R8" s="12" t="s">
        <v>25</v>
      </c>
      <c r="S8" s="12" t="s">
        <v>26</v>
      </c>
      <c r="T8" s="3"/>
      <c r="U8" s="3"/>
      <c r="V8" s="3"/>
      <c r="W8" s="3"/>
      <c r="X8" s="3"/>
      <c r="Y8" s="3"/>
    </row>
    <row r="9" spans="1:25" x14ac:dyDescent="0.25">
      <c r="A9" s="434" t="s">
        <v>27</v>
      </c>
      <c r="B9" s="435"/>
      <c r="C9" s="13" t="s">
        <v>15</v>
      </c>
      <c r="D9" s="7"/>
      <c r="E9" s="13" t="s">
        <v>16</v>
      </c>
      <c r="F9" s="13" t="s">
        <v>17</v>
      </c>
      <c r="G9" s="13">
        <v>1</v>
      </c>
      <c r="H9" s="13" t="s">
        <v>28</v>
      </c>
      <c r="I9" s="13">
        <v>0.18</v>
      </c>
      <c r="J9" s="13">
        <v>0.18</v>
      </c>
      <c r="K9" s="14">
        <v>0.6</v>
      </c>
      <c r="O9" s="3" t="s">
        <v>29</v>
      </c>
      <c r="P9" s="15">
        <v>0.98750000000000004</v>
      </c>
      <c r="Q9" s="15">
        <v>0.2</v>
      </c>
      <c r="R9" s="15">
        <v>7.4986109824864408E-2</v>
      </c>
      <c r="S9" s="15">
        <v>0</v>
      </c>
      <c r="T9" s="3"/>
      <c r="U9" s="3"/>
      <c r="V9" s="3"/>
      <c r="W9" s="3"/>
      <c r="X9" s="3"/>
      <c r="Y9" s="3"/>
    </row>
    <row r="10" spans="1:25" x14ac:dyDescent="0.25">
      <c r="A10" s="432" t="s">
        <v>30</v>
      </c>
      <c r="B10" s="433"/>
      <c r="C10" s="8" t="s">
        <v>31</v>
      </c>
      <c r="D10" s="5"/>
      <c r="E10" s="8" t="s">
        <v>32</v>
      </c>
      <c r="F10" s="8" t="s">
        <v>17</v>
      </c>
      <c r="G10" s="8">
        <v>2</v>
      </c>
      <c r="H10" s="8" t="s">
        <v>18</v>
      </c>
      <c r="I10" s="8">
        <v>0.83</v>
      </c>
      <c r="J10" s="8">
        <v>0.83</v>
      </c>
      <c r="K10" s="9">
        <v>0.2</v>
      </c>
      <c r="O10" s="3" t="s">
        <v>33</v>
      </c>
      <c r="P10" s="15">
        <v>0.4</v>
      </c>
      <c r="Q10" s="15">
        <v>0.22500000000000001</v>
      </c>
      <c r="R10" s="15">
        <v>5.3696678978623347E-2</v>
      </c>
      <c r="S10" s="15">
        <v>8.5391256382996661E-2</v>
      </c>
      <c r="T10" s="3"/>
      <c r="U10" s="3"/>
      <c r="V10" s="3"/>
      <c r="W10" s="3"/>
      <c r="X10" s="3"/>
      <c r="Y10" s="3"/>
    </row>
    <row r="11" spans="1:25" x14ac:dyDescent="0.25">
      <c r="A11" s="423" t="s">
        <v>34</v>
      </c>
      <c r="B11" s="424"/>
      <c r="C11" s="10" t="s">
        <v>31</v>
      </c>
      <c r="D11" s="3"/>
      <c r="E11" s="10" t="s">
        <v>32</v>
      </c>
      <c r="F11" s="10" t="s">
        <v>17</v>
      </c>
      <c r="G11" s="10">
        <v>2</v>
      </c>
      <c r="H11" s="10" t="s">
        <v>20</v>
      </c>
      <c r="I11" s="10">
        <v>0.36</v>
      </c>
      <c r="J11" s="10">
        <v>0.36</v>
      </c>
      <c r="K11" s="11">
        <v>0</v>
      </c>
      <c r="O11" s="3" t="s">
        <v>35</v>
      </c>
      <c r="P11" s="15">
        <v>0.1225</v>
      </c>
      <c r="Q11" s="15">
        <v>0.22499999999999998</v>
      </c>
      <c r="R11" s="15">
        <v>1.9311050377094127E-2</v>
      </c>
      <c r="S11" s="15">
        <v>2.5000000000000105E-2</v>
      </c>
      <c r="T11" s="3"/>
      <c r="U11" s="3"/>
      <c r="V11" s="3"/>
      <c r="W11" s="3"/>
      <c r="X11" s="3"/>
      <c r="Y11" s="3"/>
    </row>
    <row r="12" spans="1:25" x14ac:dyDescent="0.25">
      <c r="A12" s="423" t="s">
        <v>36</v>
      </c>
      <c r="B12" s="424"/>
      <c r="C12" s="10" t="s">
        <v>31</v>
      </c>
      <c r="D12" s="3"/>
      <c r="E12" s="10" t="s">
        <v>32</v>
      </c>
      <c r="F12" s="10" t="s">
        <v>17</v>
      </c>
      <c r="G12" s="10">
        <v>2</v>
      </c>
      <c r="H12" s="10" t="s">
        <v>22</v>
      </c>
      <c r="I12" s="10">
        <v>0.11</v>
      </c>
      <c r="J12" s="10">
        <v>0.11</v>
      </c>
      <c r="K12" s="11">
        <v>0.3</v>
      </c>
      <c r="O12" s="7" t="s">
        <v>37</v>
      </c>
      <c r="P12" s="16">
        <v>0.15</v>
      </c>
      <c r="Q12" s="16">
        <v>0.375</v>
      </c>
      <c r="R12" s="16">
        <v>1.0801234497346428E-2</v>
      </c>
      <c r="S12" s="16">
        <v>0.10307764064044153</v>
      </c>
      <c r="T12" s="3"/>
      <c r="U12" s="3"/>
      <c r="V12" s="3"/>
      <c r="W12" s="3"/>
      <c r="X12" s="3"/>
      <c r="Y12" s="3"/>
    </row>
    <row r="13" spans="1:25" x14ac:dyDescent="0.25">
      <c r="A13" s="434" t="s">
        <v>38</v>
      </c>
      <c r="B13" s="435"/>
      <c r="C13" s="13" t="s">
        <v>31</v>
      </c>
      <c r="D13" s="7"/>
      <c r="E13" s="13" t="s">
        <v>32</v>
      </c>
      <c r="F13" s="13" t="s">
        <v>17</v>
      </c>
      <c r="G13" s="13">
        <v>2</v>
      </c>
      <c r="H13" s="13" t="s">
        <v>28</v>
      </c>
      <c r="I13" s="13">
        <v>0.15</v>
      </c>
      <c r="J13" s="13">
        <v>0.15</v>
      </c>
      <c r="K13" s="14">
        <v>0.2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x14ac:dyDescent="0.25">
      <c r="A14" s="432" t="s">
        <v>39</v>
      </c>
      <c r="B14" s="433"/>
      <c r="C14" s="8" t="s">
        <v>40</v>
      </c>
      <c r="D14" s="5"/>
      <c r="E14" s="8" t="s">
        <v>41</v>
      </c>
      <c r="F14" s="8" t="s">
        <v>17</v>
      </c>
      <c r="G14" s="8">
        <v>3</v>
      </c>
      <c r="H14" s="8" t="s">
        <v>18</v>
      </c>
      <c r="I14" s="8">
        <v>0.9</v>
      </c>
      <c r="J14" s="8">
        <v>0.9</v>
      </c>
      <c r="K14" s="9">
        <v>0.2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x14ac:dyDescent="0.25">
      <c r="A15" s="423" t="s">
        <v>42</v>
      </c>
      <c r="B15" s="424"/>
      <c r="C15" s="10" t="s">
        <v>40</v>
      </c>
      <c r="D15" s="3"/>
      <c r="E15" s="10" t="s">
        <v>41</v>
      </c>
      <c r="F15" s="10" t="s">
        <v>17</v>
      </c>
      <c r="G15" s="10">
        <v>3</v>
      </c>
      <c r="H15" s="10" t="s">
        <v>20</v>
      </c>
      <c r="I15" s="10">
        <v>0.35</v>
      </c>
      <c r="J15" s="10">
        <v>0.35</v>
      </c>
      <c r="K15" s="11">
        <v>0.2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x14ac:dyDescent="0.25">
      <c r="A16" s="423" t="s">
        <v>43</v>
      </c>
      <c r="B16" s="424"/>
      <c r="C16" s="10" t="s">
        <v>40</v>
      </c>
      <c r="D16" s="3"/>
      <c r="E16" s="10" t="s">
        <v>41</v>
      </c>
      <c r="F16" s="10" t="s">
        <v>17</v>
      </c>
      <c r="G16" s="10">
        <v>3</v>
      </c>
      <c r="H16" s="10" t="s">
        <v>22</v>
      </c>
      <c r="I16" s="10">
        <v>0.1</v>
      </c>
      <c r="J16" s="10">
        <v>0.1</v>
      </c>
      <c r="K16" s="11">
        <v>0.2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x14ac:dyDescent="0.25">
      <c r="A17" s="434" t="s">
        <v>44</v>
      </c>
      <c r="B17" s="435"/>
      <c r="C17" s="13" t="s">
        <v>40</v>
      </c>
      <c r="D17" s="7"/>
      <c r="E17" s="13" t="s">
        <v>41</v>
      </c>
      <c r="F17" s="13" t="s">
        <v>17</v>
      </c>
      <c r="G17" s="13">
        <v>3</v>
      </c>
      <c r="H17" s="13" t="s">
        <v>28</v>
      </c>
      <c r="I17" s="13">
        <v>0.14000000000000001</v>
      </c>
      <c r="J17" s="13">
        <v>0.14000000000000001</v>
      </c>
      <c r="K17" s="14">
        <v>0.5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x14ac:dyDescent="0.25">
      <c r="A18" s="436" t="s">
        <v>45</v>
      </c>
      <c r="B18" s="437"/>
      <c r="C18" s="17" t="s">
        <v>46</v>
      </c>
      <c r="D18" s="3"/>
      <c r="E18" s="17" t="s">
        <v>47</v>
      </c>
      <c r="F18" s="17" t="s">
        <v>17</v>
      </c>
      <c r="G18" s="17">
        <v>4</v>
      </c>
      <c r="H18" s="17" t="s">
        <v>18</v>
      </c>
      <c r="I18" s="17">
        <v>1.1599999999999999</v>
      </c>
      <c r="J18" s="17">
        <v>1.1599999999999999</v>
      </c>
      <c r="K18" s="18">
        <v>0.2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x14ac:dyDescent="0.25">
      <c r="A19" s="423" t="s">
        <v>48</v>
      </c>
      <c r="B19" s="424"/>
      <c r="C19" s="10" t="s">
        <v>46</v>
      </c>
      <c r="D19" s="3"/>
      <c r="E19" s="10" t="s">
        <v>47</v>
      </c>
      <c r="F19" s="10" t="s">
        <v>17</v>
      </c>
      <c r="G19" s="10">
        <v>4</v>
      </c>
      <c r="H19" s="10" t="s">
        <v>20</v>
      </c>
      <c r="I19" s="10">
        <v>0.56000000000000005</v>
      </c>
      <c r="J19" s="10">
        <v>0.56000000000000005</v>
      </c>
      <c r="K19" s="11">
        <v>0.4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x14ac:dyDescent="0.25">
      <c r="A20" s="423" t="s">
        <v>49</v>
      </c>
      <c r="B20" s="424"/>
      <c r="C20" s="10" t="s">
        <v>46</v>
      </c>
      <c r="D20" s="3"/>
      <c r="E20" s="10" t="s">
        <v>47</v>
      </c>
      <c r="F20" s="10" t="s">
        <v>17</v>
      </c>
      <c r="G20" s="10">
        <v>4</v>
      </c>
      <c r="H20" s="10" t="s">
        <v>22</v>
      </c>
      <c r="I20" s="10">
        <v>0.1</v>
      </c>
      <c r="J20" s="10">
        <v>0.1</v>
      </c>
      <c r="K20" s="11">
        <v>0.2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x14ac:dyDescent="0.25">
      <c r="A21" s="434" t="s">
        <v>50</v>
      </c>
      <c r="B21" s="435"/>
      <c r="C21" s="13" t="s">
        <v>46</v>
      </c>
      <c r="D21" s="7"/>
      <c r="E21" s="13" t="s">
        <v>47</v>
      </c>
      <c r="F21" s="13" t="s">
        <v>17</v>
      </c>
      <c r="G21" s="13">
        <v>4</v>
      </c>
      <c r="H21" s="13" t="s">
        <v>28</v>
      </c>
      <c r="I21" s="13">
        <v>0.13</v>
      </c>
      <c r="J21" s="13">
        <v>0.13</v>
      </c>
      <c r="K21" s="14">
        <v>0.2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x14ac:dyDescent="0.25">
      <c r="F22" s="5" t="s">
        <v>51</v>
      </c>
      <c r="G22" s="19" t="s">
        <v>52</v>
      </c>
      <c r="H22" s="5"/>
      <c r="I22" s="20">
        <f t="shared" ref="I22:K25" si="0">AVERAGE(I6,I10,I14,I18)</f>
        <v>0.98750000000000004</v>
      </c>
      <c r="J22" s="20">
        <f t="shared" si="0"/>
        <v>0.98750000000000004</v>
      </c>
      <c r="K22" s="20">
        <f t="shared" si="0"/>
        <v>0.2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x14ac:dyDescent="0.25">
      <c r="F23" s="3" t="s">
        <v>53</v>
      </c>
      <c r="G23" s="21" t="s">
        <v>52</v>
      </c>
      <c r="H23" s="3"/>
      <c r="I23" s="15">
        <f t="shared" si="0"/>
        <v>0.4</v>
      </c>
      <c r="J23" s="15">
        <f t="shared" si="0"/>
        <v>0.4</v>
      </c>
      <c r="K23" s="15">
        <f t="shared" si="0"/>
        <v>0.22500000000000001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x14ac:dyDescent="0.25">
      <c r="F24" s="3" t="s">
        <v>54</v>
      </c>
      <c r="G24" s="21" t="s">
        <v>52</v>
      </c>
      <c r="H24" s="3"/>
      <c r="I24" s="15">
        <f t="shared" si="0"/>
        <v>0.1225</v>
      </c>
      <c r="J24" s="15">
        <f t="shared" si="0"/>
        <v>0.1225</v>
      </c>
      <c r="K24" s="15">
        <f t="shared" si="0"/>
        <v>0.22499999999999998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x14ac:dyDescent="0.25">
      <c r="F25" s="7" t="s">
        <v>55</v>
      </c>
      <c r="G25" s="22" t="s">
        <v>52</v>
      </c>
      <c r="H25" s="7"/>
      <c r="I25" s="16">
        <f t="shared" si="0"/>
        <v>0.15</v>
      </c>
      <c r="J25" s="16">
        <f t="shared" si="0"/>
        <v>0.15</v>
      </c>
      <c r="K25" s="16">
        <f t="shared" si="0"/>
        <v>0.375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4.4" x14ac:dyDescent="0.25">
      <c r="F26" s="5" t="s">
        <v>56</v>
      </c>
      <c r="G26" s="21" t="s">
        <v>52</v>
      </c>
      <c r="H26" s="5"/>
      <c r="I26" s="23">
        <f t="shared" ref="I26:K29" si="1">STDEV(I6,I10,I14,I18)/SQRT(4)</f>
        <v>7.4986109824864408E-2</v>
      </c>
      <c r="J26" s="23">
        <f t="shared" si="1"/>
        <v>7.4986109824864408E-2</v>
      </c>
      <c r="K26" s="23">
        <f t="shared" si="1"/>
        <v>0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4.4" x14ac:dyDescent="0.25">
      <c r="F27" s="3" t="s">
        <v>57</v>
      </c>
      <c r="G27" s="21" t="s">
        <v>52</v>
      </c>
      <c r="H27" s="3"/>
      <c r="I27" s="24">
        <f t="shared" si="1"/>
        <v>5.3696678978623347E-2</v>
      </c>
      <c r="J27" s="24">
        <f t="shared" si="1"/>
        <v>5.3696678978623347E-2</v>
      </c>
      <c r="K27" s="24">
        <f t="shared" si="1"/>
        <v>8.5391256382996661E-2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4.4" x14ac:dyDescent="0.25">
      <c r="F28" s="3" t="s">
        <v>58</v>
      </c>
      <c r="G28" s="21" t="s">
        <v>52</v>
      </c>
      <c r="H28" s="3"/>
      <c r="I28" s="24">
        <f t="shared" si="1"/>
        <v>1.9311050377094127E-2</v>
      </c>
      <c r="J28" s="24">
        <f t="shared" si="1"/>
        <v>1.9311050377094127E-2</v>
      </c>
      <c r="K28" s="24">
        <f t="shared" si="1"/>
        <v>2.5000000000000105E-2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4.4" x14ac:dyDescent="0.25">
      <c r="F29" s="25" t="s">
        <v>59</v>
      </c>
      <c r="G29" s="22" t="s">
        <v>52</v>
      </c>
      <c r="H29" s="25"/>
      <c r="I29" s="26">
        <f t="shared" si="1"/>
        <v>1.0801234497346428E-2</v>
      </c>
      <c r="J29" s="26">
        <f t="shared" si="1"/>
        <v>1.0801234497346428E-2</v>
      </c>
      <c r="K29" s="26">
        <f t="shared" si="1"/>
        <v>0.10307764064044153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4.4" x14ac:dyDescent="0.3">
      <c r="F30"/>
      <c r="G30"/>
      <c r="H30"/>
      <c r="I30"/>
      <c r="J30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4.4" x14ac:dyDescent="0.3">
      <c r="F31"/>
      <c r="G31"/>
      <c r="H31"/>
      <c r="I31"/>
      <c r="J31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4.4" x14ac:dyDescent="0.3">
      <c r="F32"/>
      <c r="G32"/>
      <c r="H32"/>
      <c r="I32"/>
      <c r="J32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6:25" ht="14.4" x14ac:dyDescent="0.3">
      <c r="F33"/>
      <c r="G33"/>
      <c r="H33"/>
      <c r="I33"/>
      <c r="J3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6:25" x14ac:dyDescent="0.25"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6:25" x14ac:dyDescent="0.25"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6:25" x14ac:dyDescent="0.25"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6:25" x14ac:dyDescent="0.25"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6:25" x14ac:dyDescent="0.25"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6:25" x14ac:dyDescent="0.25"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</sheetData>
  <mergeCells count="21">
    <mergeCell ref="A19:B19"/>
    <mergeCell ref="A20:B20"/>
    <mergeCell ref="A21:B21"/>
    <mergeCell ref="A13:B13"/>
    <mergeCell ref="A14:B14"/>
    <mergeCell ref="A15:B15"/>
    <mergeCell ref="A16:B16"/>
    <mergeCell ref="A17:B17"/>
    <mergeCell ref="A18:B18"/>
    <mergeCell ref="A12:B12"/>
    <mergeCell ref="A1:A3"/>
    <mergeCell ref="D1:I1"/>
    <mergeCell ref="D2:I2"/>
    <mergeCell ref="D3:I3"/>
    <mergeCell ref="A4:B5"/>
    <mergeCell ref="A6:B6"/>
    <mergeCell ref="A7:B7"/>
    <mergeCell ref="A8:B8"/>
    <mergeCell ref="A9:B9"/>
    <mergeCell ref="A10:B10"/>
    <mergeCell ref="A11:B11"/>
  </mergeCells>
  <pageMargins left="0.19685039370078741" right="0.19685039370078741" top="0.19685039370078741" bottom="0.19685039370078741" header="0.19685039370078741" footer="0.19685039370078741"/>
  <pageSetup paperSize="9" orientation="landscape" horizontalDpi="0" verticalDpi="0"/>
  <headerFooter alignWithMargins="0">
    <oddFooter>&amp;L&amp;C&amp;R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0EFC1-F9AA-4A32-AE8D-17941B255E7D}">
  <sheetPr codeName="Sheet3"/>
  <dimension ref="A1:I42"/>
  <sheetViews>
    <sheetView workbookViewId="0">
      <selection activeCell="E32" sqref="E32"/>
    </sheetView>
  </sheetViews>
  <sheetFormatPr defaultRowHeight="14.4" x14ac:dyDescent="0.3"/>
  <cols>
    <col min="1" max="1" width="14.44140625" customWidth="1"/>
    <col min="2" max="2" width="11.44140625" customWidth="1"/>
    <col min="4" max="4" width="11" bestFit="1" customWidth="1"/>
    <col min="5" max="5" width="10.6640625" bestFit="1" customWidth="1"/>
    <col min="6" max="6" width="11" bestFit="1" customWidth="1"/>
    <col min="7" max="7" width="16.88671875" customWidth="1"/>
    <col min="8" max="8" width="21.44140625" bestFit="1" customWidth="1"/>
    <col min="9" max="9" width="6.88671875" customWidth="1"/>
  </cols>
  <sheetData>
    <row r="1" spans="1:9" ht="15.6" x14ac:dyDescent="0.3">
      <c r="A1" s="438" t="s">
        <v>60</v>
      </c>
      <c r="B1" s="438"/>
      <c r="C1" s="438"/>
      <c r="D1" s="438"/>
      <c r="E1" s="438"/>
      <c r="F1" s="438"/>
      <c r="G1" s="438"/>
      <c r="H1" s="438"/>
      <c r="I1" s="438"/>
    </row>
    <row r="2" spans="1:9" x14ac:dyDescent="0.3">
      <c r="A2" s="27" t="s">
        <v>61</v>
      </c>
      <c r="B2" s="27" t="s">
        <v>62</v>
      </c>
      <c r="C2" s="27" t="s">
        <v>8</v>
      </c>
      <c r="D2" s="27" t="s">
        <v>63</v>
      </c>
      <c r="E2" s="27" t="s">
        <v>64</v>
      </c>
      <c r="F2" s="27" t="s">
        <v>65</v>
      </c>
      <c r="G2" s="27" t="s">
        <v>66</v>
      </c>
      <c r="H2" s="27" t="s">
        <v>67</v>
      </c>
      <c r="I2" s="27" t="s">
        <v>68</v>
      </c>
    </row>
    <row r="3" spans="1:9" x14ac:dyDescent="0.3">
      <c r="A3" s="28" t="s">
        <v>69</v>
      </c>
      <c r="B3" s="28" t="s">
        <v>70</v>
      </c>
      <c r="C3" s="28">
        <v>4</v>
      </c>
      <c r="D3" s="28">
        <v>117.403762</v>
      </c>
      <c r="E3" s="28">
        <v>-32.423772</v>
      </c>
      <c r="F3" s="28">
        <v>258.91735799999998</v>
      </c>
      <c r="G3" s="28">
        <v>258.91735799999998</v>
      </c>
      <c r="H3" s="28" t="s">
        <v>71</v>
      </c>
      <c r="I3" s="28">
        <v>124</v>
      </c>
    </row>
    <row r="4" spans="1:9" x14ac:dyDescent="0.3">
      <c r="A4" s="28" t="s">
        <v>69</v>
      </c>
      <c r="B4" s="28" t="s">
        <v>70</v>
      </c>
      <c r="C4" s="28">
        <v>4</v>
      </c>
      <c r="D4" s="28">
        <v>117.403766</v>
      </c>
      <c r="E4" s="28">
        <v>-32.424008000000001</v>
      </c>
      <c r="F4" s="28">
        <v>261.31536899999998</v>
      </c>
      <c r="G4" s="28">
        <v>261.31536899999998</v>
      </c>
      <c r="H4" s="28" t="s">
        <v>72</v>
      </c>
      <c r="I4" s="28">
        <v>125</v>
      </c>
    </row>
    <row r="5" spans="1:9" x14ac:dyDescent="0.3">
      <c r="A5" s="28" t="s">
        <v>69</v>
      </c>
      <c r="B5" s="28" t="s">
        <v>70</v>
      </c>
      <c r="C5" s="28">
        <v>4</v>
      </c>
      <c r="D5" s="28">
        <v>117.40376999999999</v>
      </c>
      <c r="E5" s="28">
        <v>-32.424377</v>
      </c>
      <c r="F5" s="28">
        <v>261.53927599999997</v>
      </c>
      <c r="G5" s="28">
        <v>261.53927599999997</v>
      </c>
      <c r="H5" s="28" t="s">
        <v>73</v>
      </c>
      <c r="I5" s="28">
        <v>126</v>
      </c>
    </row>
    <row r="6" spans="1:9" x14ac:dyDescent="0.3">
      <c r="A6" s="28" t="s">
        <v>69</v>
      </c>
      <c r="B6" s="28" t="s">
        <v>70</v>
      </c>
      <c r="C6" s="28">
        <v>4</v>
      </c>
      <c r="D6" s="28">
        <v>117.403767</v>
      </c>
      <c r="E6" s="28">
        <v>-32.424756000000002</v>
      </c>
      <c r="F6" s="28">
        <v>265.83142099999998</v>
      </c>
      <c r="G6" s="28">
        <v>265.83142099999998</v>
      </c>
      <c r="H6" s="28" t="s">
        <v>74</v>
      </c>
      <c r="I6" s="28">
        <v>127</v>
      </c>
    </row>
    <row r="7" spans="1:9" x14ac:dyDescent="0.3">
      <c r="A7" s="28" t="s">
        <v>69</v>
      </c>
      <c r="B7" s="28" t="s">
        <v>70</v>
      </c>
      <c r="C7" s="28">
        <v>4</v>
      </c>
      <c r="D7" s="28">
        <v>117.403769</v>
      </c>
      <c r="E7" s="28">
        <v>-32.424934</v>
      </c>
      <c r="F7" s="28">
        <v>268.20141599999999</v>
      </c>
      <c r="G7" s="28">
        <v>268.20141599999999</v>
      </c>
      <c r="H7" s="28" t="s">
        <v>75</v>
      </c>
      <c r="I7" s="28">
        <v>128</v>
      </c>
    </row>
    <row r="8" spans="1:9" x14ac:dyDescent="0.3">
      <c r="A8" s="28" t="s">
        <v>69</v>
      </c>
      <c r="B8" s="28" t="s">
        <v>70</v>
      </c>
      <c r="C8" s="28">
        <v>4</v>
      </c>
      <c r="D8" s="28">
        <v>117.403774</v>
      </c>
      <c r="E8" s="28">
        <v>-32.425074000000002</v>
      </c>
      <c r="F8" s="28">
        <v>266.372589</v>
      </c>
      <c r="G8" s="28">
        <v>266.372589</v>
      </c>
      <c r="H8" s="28" t="s">
        <v>76</v>
      </c>
      <c r="I8" s="28">
        <v>129</v>
      </c>
    </row>
    <row r="9" spans="1:9" x14ac:dyDescent="0.3">
      <c r="A9" s="28" t="s">
        <v>69</v>
      </c>
      <c r="B9" s="28" t="s">
        <v>70</v>
      </c>
      <c r="C9" s="28">
        <v>4</v>
      </c>
      <c r="D9" s="28">
        <v>117.403769</v>
      </c>
      <c r="E9" s="28">
        <v>-32.425196</v>
      </c>
      <c r="F9" s="28">
        <v>268.63061499999998</v>
      </c>
      <c r="G9" s="28">
        <v>268.63061499999998</v>
      </c>
      <c r="H9" s="28" t="s">
        <v>77</v>
      </c>
      <c r="I9" s="28">
        <v>130</v>
      </c>
    </row>
    <row r="10" spans="1:9" x14ac:dyDescent="0.3">
      <c r="A10" s="28" t="s">
        <v>69</v>
      </c>
      <c r="B10" s="28" t="s">
        <v>70</v>
      </c>
      <c r="C10" s="28">
        <v>4</v>
      </c>
      <c r="D10" s="28">
        <v>117.403779</v>
      </c>
      <c r="E10" s="28">
        <v>-32.425322999999999</v>
      </c>
      <c r="F10" s="28">
        <v>267.78152499999999</v>
      </c>
      <c r="G10" s="28">
        <v>267.78152499999999</v>
      </c>
      <c r="H10" s="28" t="s">
        <v>78</v>
      </c>
      <c r="I10" s="28">
        <v>131</v>
      </c>
    </row>
    <row r="11" spans="1:9" x14ac:dyDescent="0.3">
      <c r="A11" s="28" t="s">
        <v>69</v>
      </c>
      <c r="B11" s="28" t="s">
        <v>70</v>
      </c>
      <c r="C11" s="28">
        <v>4</v>
      </c>
      <c r="D11" s="28">
        <v>117.40366400000001</v>
      </c>
      <c r="E11" s="28">
        <v>-32.425379999999997</v>
      </c>
      <c r="F11" s="28">
        <v>270.32879600000001</v>
      </c>
      <c r="G11" s="28">
        <v>270.32879600000001</v>
      </c>
      <c r="H11" s="28" t="s">
        <v>79</v>
      </c>
      <c r="I11" s="28">
        <v>132</v>
      </c>
    </row>
    <row r="12" spans="1:9" x14ac:dyDescent="0.3">
      <c r="A12" s="28" t="s">
        <v>69</v>
      </c>
      <c r="B12" s="28" t="s">
        <v>70</v>
      </c>
      <c r="C12" s="28">
        <v>4</v>
      </c>
      <c r="D12" s="28">
        <v>117.403678</v>
      </c>
      <c r="E12" s="28">
        <v>-32.424978000000003</v>
      </c>
      <c r="F12" s="28">
        <v>269.89959700000003</v>
      </c>
      <c r="G12" s="28">
        <v>269.89959700000003</v>
      </c>
      <c r="H12" s="28" t="s">
        <v>80</v>
      </c>
      <c r="I12" s="28">
        <v>133</v>
      </c>
    </row>
    <row r="13" spans="1:9" x14ac:dyDescent="0.3">
      <c r="A13" s="28" t="s">
        <v>69</v>
      </c>
      <c r="B13" s="28" t="s">
        <v>70</v>
      </c>
      <c r="C13" s="28">
        <v>1</v>
      </c>
      <c r="D13" s="28">
        <v>117.403665</v>
      </c>
      <c r="E13" s="28">
        <v>-32.423248000000001</v>
      </c>
      <c r="F13" s="28">
        <v>271.859039</v>
      </c>
      <c r="G13" s="28">
        <v>271.859039</v>
      </c>
      <c r="H13" s="28" t="s">
        <v>81</v>
      </c>
      <c r="I13" s="28">
        <v>134</v>
      </c>
    </row>
    <row r="14" spans="1:9" x14ac:dyDescent="0.3">
      <c r="A14" s="28" t="s">
        <v>69</v>
      </c>
      <c r="B14" s="28" t="s">
        <v>70</v>
      </c>
      <c r="C14" s="28">
        <v>1</v>
      </c>
      <c r="D14" s="28">
        <v>117.403666</v>
      </c>
      <c r="E14" s="28">
        <v>-32.42295</v>
      </c>
      <c r="F14" s="28">
        <v>271.34585600000003</v>
      </c>
      <c r="G14" s="28">
        <v>271.34585600000003</v>
      </c>
      <c r="H14" s="28" t="s">
        <v>82</v>
      </c>
      <c r="I14" s="28">
        <v>135</v>
      </c>
    </row>
    <row r="15" spans="1:9" x14ac:dyDescent="0.3">
      <c r="A15" s="28" t="s">
        <v>69</v>
      </c>
      <c r="B15" s="28" t="s">
        <v>70</v>
      </c>
      <c r="C15" s="28">
        <v>1</v>
      </c>
      <c r="D15" s="28">
        <v>117.40367000000001</v>
      </c>
      <c r="E15" s="28">
        <v>-32.422683999999997</v>
      </c>
      <c r="F15" s="28">
        <v>271.83105499999999</v>
      </c>
      <c r="G15" s="28">
        <v>271.83105499999999</v>
      </c>
      <c r="H15" s="28" t="s">
        <v>83</v>
      </c>
      <c r="I15" s="28">
        <v>136</v>
      </c>
    </row>
    <row r="16" spans="1:9" x14ac:dyDescent="0.3">
      <c r="A16" s="28" t="s">
        <v>69</v>
      </c>
      <c r="B16" s="28" t="s">
        <v>70</v>
      </c>
      <c r="C16" s="28">
        <v>1</v>
      </c>
      <c r="D16" s="28">
        <v>117.403677</v>
      </c>
      <c r="E16" s="28">
        <v>-32.421829000000002</v>
      </c>
      <c r="F16" s="28">
        <v>270.88864100000001</v>
      </c>
      <c r="G16" s="28">
        <v>270.88864100000001</v>
      </c>
      <c r="H16" s="28" t="s">
        <v>84</v>
      </c>
      <c r="I16" s="28">
        <v>137</v>
      </c>
    </row>
    <row r="17" spans="1:9" x14ac:dyDescent="0.3">
      <c r="A17" s="28" t="s">
        <v>69</v>
      </c>
      <c r="B17" s="28" t="s">
        <v>70</v>
      </c>
      <c r="C17" s="28">
        <v>1</v>
      </c>
      <c r="D17" s="28">
        <v>117.40378699999999</v>
      </c>
      <c r="E17" s="28">
        <v>-32.421697000000002</v>
      </c>
      <c r="F17" s="28">
        <v>273.40792800000003</v>
      </c>
      <c r="G17" s="28">
        <v>273.40792800000003</v>
      </c>
      <c r="H17" s="28" t="s">
        <v>85</v>
      </c>
      <c r="I17" s="28">
        <v>138</v>
      </c>
    </row>
    <row r="18" spans="1:9" x14ac:dyDescent="0.3">
      <c r="A18" s="28" t="s">
        <v>69</v>
      </c>
      <c r="B18" s="28" t="s">
        <v>70</v>
      </c>
      <c r="C18" s="28">
        <v>1</v>
      </c>
      <c r="D18" s="28">
        <v>117.40379299999999</v>
      </c>
      <c r="E18" s="28">
        <v>-32.421985999999997</v>
      </c>
      <c r="F18" s="28">
        <v>274.82620200000002</v>
      </c>
      <c r="G18" s="28">
        <v>274.82620200000002</v>
      </c>
      <c r="H18" s="28" t="s">
        <v>86</v>
      </c>
      <c r="I18" s="28">
        <v>139</v>
      </c>
    </row>
    <row r="19" spans="1:9" x14ac:dyDescent="0.3">
      <c r="A19" s="28" t="s">
        <v>69</v>
      </c>
      <c r="B19" s="28" t="s">
        <v>70</v>
      </c>
      <c r="C19" s="28">
        <v>1</v>
      </c>
      <c r="D19" s="28">
        <v>117.403791</v>
      </c>
      <c r="E19" s="28">
        <v>-32.422432000000001</v>
      </c>
      <c r="F19" s="28">
        <v>277.05624399999999</v>
      </c>
      <c r="G19" s="28">
        <v>277.05624399999999</v>
      </c>
      <c r="H19" s="28" t="s">
        <v>87</v>
      </c>
      <c r="I19" s="28">
        <v>140</v>
      </c>
    </row>
    <row r="20" spans="1:9" x14ac:dyDescent="0.3">
      <c r="A20" s="28" t="s">
        <v>69</v>
      </c>
      <c r="B20" s="28" t="s">
        <v>70</v>
      </c>
      <c r="C20" s="28">
        <v>1</v>
      </c>
      <c r="D20" s="28">
        <v>117.403789</v>
      </c>
      <c r="E20" s="28">
        <v>-32.422764000000001</v>
      </c>
      <c r="F20" s="28">
        <v>276.375092</v>
      </c>
      <c r="G20" s="28">
        <v>276.375092</v>
      </c>
      <c r="H20" s="28" t="s">
        <v>88</v>
      </c>
      <c r="I20" s="28">
        <v>141</v>
      </c>
    </row>
    <row r="21" spans="1:9" x14ac:dyDescent="0.3">
      <c r="A21" s="28" t="s">
        <v>69</v>
      </c>
      <c r="B21" s="28" t="s">
        <v>70</v>
      </c>
      <c r="C21" s="28">
        <v>1</v>
      </c>
      <c r="D21" s="28">
        <v>117.40378800000001</v>
      </c>
      <c r="E21" s="28">
        <v>-32.423062999999999</v>
      </c>
      <c r="F21" s="28">
        <v>280.919128</v>
      </c>
      <c r="G21" s="28">
        <v>280.919128</v>
      </c>
      <c r="H21" s="28" t="s">
        <v>89</v>
      </c>
      <c r="I21" s="28">
        <v>142</v>
      </c>
    </row>
    <row r="22" spans="1:9" x14ac:dyDescent="0.3">
      <c r="A22" s="28" t="s">
        <v>69</v>
      </c>
      <c r="B22" s="28" t="s">
        <v>70</v>
      </c>
      <c r="C22" s="28">
        <v>1</v>
      </c>
      <c r="D22" s="28">
        <v>117.403784</v>
      </c>
      <c r="E22" s="28">
        <v>-32.423316999999997</v>
      </c>
      <c r="F22" s="28">
        <v>281.161743</v>
      </c>
      <c r="G22" s="28">
        <v>281.161743</v>
      </c>
      <c r="H22" s="28" t="s">
        <v>90</v>
      </c>
      <c r="I22" s="28">
        <v>143</v>
      </c>
    </row>
    <row r="23" spans="1:9" x14ac:dyDescent="0.3">
      <c r="A23" s="28" t="s">
        <v>69</v>
      </c>
      <c r="B23" s="28" t="s">
        <v>70</v>
      </c>
      <c r="C23" s="28">
        <v>2</v>
      </c>
      <c r="D23" s="28">
        <v>117.40277500000001</v>
      </c>
      <c r="E23" s="28">
        <v>-32.421716000000004</v>
      </c>
      <c r="F23" s="28">
        <v>291.248199</v>
      </c>
      <c r="G23" s="28">
        <v>291.248199</v>
      </c>
      <c r="H23" s="28" t="s">
        <v>91</v>
      </c>
      <c r="I23" s="28">
        <v>144</v>
      </c>
    </row>
    <row r="24" spans="1:9" x14ac:dyDescent="0.3">
      <c r="A24" s="28" t="s">
        <v>69</v>
      </c>
      <c r="B24" s="28" t="s">
        <v>70</v>
      </c>
      <c r="C24" s="28">
        <v>2</v>
      </c>
      <c r="D24" s="28">
        <v>117.40277</v>
      </c>
      <c r="E24" s="28">
        <v>-32.421726999999997</v>
      </c>
      <c r="F24" s="28">
        <v>291.36016799999999</v>
      </c>
      <c r="G24" s="28">
        <v>291.36016799999999</v>
      </c>
      <c r="H24" s="28" t="s">
        <v>92</v>
      </c>
      <c r="I24" s="28">
        <v>145</v>
      </c>
    </row>
    <row r="25" spans="1:9" x14ac:dyDescent="0.3">
      <c r="A25" s="28" t="s">
        <v>69</v>
      </c>
      <c r="B25" s="28" t="s">
        <v>70</v>
      </c>
      <c r="C25" s="28">
        <v>2</v>
      </c>
      <c r="D25" s="28">
        <v>117.402764</v>
      </c>
      <c r="E25" s="28">
        <v>-32.421764000000003</v>
      </c>
      <c r="F25" s="28">
        <v>294.27136200000001</v>
      </c>
      <c r="G25" s="28">
        <v>294.27136200000001</v>
      </c>
      <c r="H25" s="28" t="s">
        <v>93</v>
      </c>
      <c r="I25" s="28">
        <v>146</v>
      </c>
    </row>
    <row r="26" spans="1:9" x14ac:dyDescent="0.3">
      <c r="A26" s="28" t="s">
        <v>69</v>
      </c>
      <c r="B26" s="28" t="s">
        <v>70</v>
      </c>
      <c r="C26" s="28">
        <v>2</v>
      </c>
      <c r="D26" s="28">
        <v>117.40276900000001</v>
      </c>
      <c r="E26" s="28">
        <v>-32.422307000000004</v>
      </c>
      <c r="F26" s="28">
        <v>295.64297499999998</v>
      </c>
      <c r="G26" s="28">
        <v>295.64297499999998</v>
      </c>
      <c r="H26" s="28" t="s">
        <v>94</v>
      </c>
      <c r="I26" s="28">
        <v>147</v>
      </c>
    </row>
    <row r="27" spans="1:9" x14ac:dyDescent="0.3">
      <c r="A27" s="28" t="s">
        <v>69</v>
      </c>
      <c r="B27" s="28" t="s">
        <v>70</v>
      </c>
      <c r="C27" s="28">
        <v>2</v>
      </c>
      <c r="D27" s="28">
        <v>117.402777</v>
      </c>
      <c r="E27" s="28">
        <v>-32.422330000000002</v>
      </c>
      <c r="F27" s="28">
        <v>294.36465500000003</v>
      </c>
      <c r="G27" s="28">
        <v>294.36465500000003</v>
      </c>
      <c r="H27" s="28" t="s">
        <v>95</v>
      </c>
      <c r="I27" s="28">
        <v>148</v>
      </c>
    </row>
    <row r="28" spans="1:9" x14ac:dyDescent="0.3">
      <c r="A28" s="28" t="s">
        <v>69</v>
      </c>
      <c r="B28" s="28" t="s">
        <v>70</v>
      </c>
      <c r="C28" s="28">
        <v>2</v>
      </c>
      <c r="D28" s="28">
        <v>117.40277</v>
      </c>
      <c r="E28" s="28">
        <v>-32.422347000000002</v>
      </c>
      <c r="F28" s="28">
        <v>295.79226699999998</v>
      </c>
      <c r="G28" s="28">
        <v>295.79226699999998</v>
      </c>
      <c r="H28" s="28" t="s">
        <v>96</v>
      </c>
      <c r="I28" s="28">
        <v>149</v>
      </c>
    </row>
    <row r="29" spans="1:9" x14ac:dyDescent="0.3">
      <c r="A29" s="28" t="s">
        <v>69</v>
      </c>
      <c r="B29" s="28" t="s">
        <v>70</v>
      </c>
      <c r="C29" s="28">
        <v>2</v>
      </c>
      <c r="D29" s="28">
        <v>117.402766</v>
      </c>
      <c r="E29" s="28">
        <v>-32.422406000000002</v>
      </c>
      <c r="F29" s="28">
        <v>295.40969799999999</v>
      </c>
      <c r="G29" s="28">
        <v>295.40969799999999</v>
      </c>
      <c r="H29" s="28" t="s">
        <v>97</v>
      </c>
      <c r="I29" s="28">
        <v>150</v>
      </c>
    </row>
    <row r="30" spans="1:9" x14ac:dyDescent="0.3">
      <c r="A30" s="28" t="s">
        <v>69</v>
      </c>
      <c r="B30" s="28" t="s">
        <v>70</v>
      </c>
      <c r="C30" s="28">
        <v>2</v>
      </c>
      <c r="D30" s="28">
        <v>117.402801</v>
      </c>
      <c r="E30" s="28">
        <v>-32.423189999999998</v>
      </c>
      <c r="F30" s="28">
        <v>294.92450000000002</v>
      </c>
      <c r="G30" s="28">
        <v>294.92450000000002</v>
      </c>
      <c r="H30" s="28" t="s">
        <v>98</v>
      </c>
      <c r="I30" s="28">
        <v>151</v>
      </c>
    </row>
    <row r="31" spans="1:9" x14ac:dyDescent="0.3">
      <c r="A31" s="28" t="s">
        <v>69</v>
      </c>
      <c r="B31" s="28" t="s">
        <v>70</v>
      </c>
      <c r="C31" s="28">
        <v>2</v>
      </c>
      <c r="D31" s="28">
        <v>117.402794</v>
      </c>
      <c r="E31" s="28">
        <v>-32.423214999999999</v>
      </c>
      <c r="F31" s="28">
        <v>296.277466</v>
      </c>
      <c r="G31" s="28">
        <v>296.277466</v>
      </c>
      <c r="H31" s="28" t="s">
        <v>99</v>
      </c>
      <c r="I31" s="28">
        <v>152</v>
      </c>
    </row>
    <row r="32" spans="1:9" x14ac:dyDescent="0.3">
      <c r="A32" s="28" t="s">
        <v>69</v>
      </c>
      <c r="B32" s="28" t="s">
        <v>70</v>
      </c>
      <c r="C32" s="28">
        <v>2</v>
      </c>
      <c r="D32" s="28">
        <v>117.402789</v>
      </c>
      <c r="E32" s="28">
        <v>-32.423267000000003</v>
      </c>
      <c r="F32" s="28">
        <v>296.67867999999999</v>
      </c>
      <c r="G32" s="28">
        <v>296.67867999999999</v>
      </c>
      <c r="H32" s="28" t="s">
        <v>100</v>
      </c>
      <c r="I32" s="28">
        <v>153</v>
      </c>
    </row>
    <row r="33" spans="1:9" x14ac:dyDescent="0.3">
      <c r="A33" s="28" t="s">
        <v>69</v>
      </c>
      <c r="B33" s="28" t="s">
        <v>70</v>
      </c>
      <c r="C33" s="28">
        <v>3</v>
      </c>
      <c r="D33" s="28">
        <v>117.40276900000001</v>
      </c>
      <c r="E33" s="28">
        <v>-32.423940000000002</v>
      </c>
      <c r="F33" s="28">
        <v>296.986603</v>
      </c>
      <c r="G33" s="28">
        <v>296.986603</v>
      </c>
      <c r="H33" s="28" t="s">
        <v>101</v>
      </c>
      <c r="I33" s="28">
        <v>154</v>
      </c>
    </row>
    <row r="34" spans="1:9" x14ac:dyDescent="0.3">
      <c r="A34" s="28" t="s">
        <v>69</v>
      </c>
      <c r="B34" s="28" t="s">
        <v>70</v>
      </c>
      <c r="C34" s="28">
        <v>3</v>
      </c>
      <c r="D34" s="28">
        <v>117.402781</v>
      </c>
      <c r="E34" s="28">
        <v>-32.423976000000003</v>
      </c>
      <c r="F34" s="28">
        <v>295.66162100000003</v>
      </c>
      <c r="G34" s="28">
        <v>295.66162100000003</v>
      </c>
      <c r="H34" s="28" t="s">
        <v>102</v>
      </c>
      <c r="I34" s="28">
        <v>155</v>
      </c>
    </row>
    <row r="35" spans="1:9" x14ac:dyDescent="0.3">
      <c r="A35" s="28" t="s">
        <v>69</v>
      </c>
      <c r="B35" s="28" t="s">
        <v>70</v>
      </c>
      <c r="C35" s="28">
        <v>3</v>
      </c>
      <c r="D35" s="28">
        <v>117.40278000000001</v>
      </c>
      <c r="E35" s="28">
        <v>-32.424016000000002</v>
      </c>
      <c r="F35" s="28">
        <v>296.07217400000002</v>
      </c>
      <c r="G35" s="28">
        <v>296.07217400000002</v>
      </c>
      <c r="H35" s="28" t="s">
        <v>103</v>
      </c>
      <c r="I35" s="28">
        <v>156</v>
      </c>
    </row>
    <row r="36" spans="1:9" x14ac:dyDescent="0.3">
      <c r="A36" s="28" t="s">
        <v>69</v>
      </c>
      <c r="B36" s="28" t="s">
        <v>70</v>
      </c>
      <c r="C36" s="28">
        <v>3</v>
      </c>
      <c r="D36" s="28">
        <v>117.402779</v>
      </c>
      <c r="E36" s="28">
        <v>-32.424515</v>
      </c>
      <c r="F36" s="28">
        <v>295.49368299999998</v>
      </c>
      <c r="G36" s="28">
        <v>295.49368299999998</v>
      </c>
      <c r="H36" s="28" t="s">
        <v>104</v>
      </c>
      <c r="I36" s="28">
        <v>157</v>
      </c>
    </row>
    <row r="37" spans="1:9" x14ac:dyDescent="0.3">
      <c r="A37" s="28" t="s">
        <v>69</v>
      </c>
      <c r="B37" s="28" t="s">
        <v>70</v>
      </c>
      <c r="C37" s="28">
        <v>3</v>
      </c>
      <c r="D37" s="28">
        <v>117.402781</v>
      </c>
      <c r="E37" s="28">
        <v>-32.424526999999998</v>
      </c>
      <c r="F37" s="28">
        <v>295.49368299999998</v>
      </c>
      <c r="G37" s="28">
        <v>295.49368299999998</v>
      </c>
      <c r="H37" s="28" t="s">
        <v>105</v>
      </c>
      <c r="I37" s="28">
        <v>158</v>
      </c>
    </row>
    <row r="38" spans="1:9" x14ac:dyDescent="0.3">
      <c r="A38" s="28" t="s">
        <v>69</v>
      </c>
      <c r="B38" s="28" t="s">
        <v>70</v>
      </c>
      <c r="C38" s="28">
        <v>3</v>
      </c>
      <c r="D38" s="28">
        <v>117.402784</v>
      </c>
      <c r="E38" s="28">
        <v>-32.424554999999998</v>
      </c>
      <c r="F38" s="28">
        <v>294.80319200000002</v>
      </c>
      <c r="G38" s="28">
        <v>294.80319200000002</v>
      </c>
      <c r="H38" s="28" t="s">
        <v>106</v>
      </c>
      <c r="I38" s="28">
        <v>159</v>
      </c>
    </row>
    <row r="39" spans="1:9" x14ac:dyDescent="0.3">
      <c r="A39" s="28" t="s">
        <v>69</v>
      </c>
      <c r="B39" s="28" t="s">
        <v>70</v>
      </c>
      <c r="C39" s="28">
        <v>3</v>
      </c>
      <c r="D39" s="28">
        <v>117.402787</v>
      </c>
      <c r="E39" s="28">
        <v>-32.424582999999998</v>
      </c>
      <c r="F39" s="28">
        <v>294.80319200000002</v>
      </c>
      <c r="G39" s="28">
        <v>294.80319200000002</v>
      </c>
      <c r="H39" s="28" t="s">
        <v>107</v>
      </c>
      <c r="I39" s="28">
        <v>160</v>
      </c>
    </row>
    <row r="40" spans="1:9" x14ac:dyDescent="0.3">
      <c r="A40" s="28" t="s">
        <v>69</v>
      </c>
      <c r="B40" s="28" t="s">
        <v>70</v>
      </c>
      <c r="C40" s="28">
        <v>3</v>
      </c>
      <c r="D40" s="28">
        <v>117.40279200000001</v>
      </c>
      <c r="E40" s="28">
        <v>-32.425108000000002</v>
      </c>
      <c r="F40" s="28">
        <v>295.54965199999998</v>
      </c>
      <c r="G40" s="28">
        <v>295.54965199999998</v>
      </c>
      <c r="H40" s="28" t="s">
        <v>108</v>
      </c>
      <c r="I40" s="28">
        <v>161</v>
      </c>
    </row>
    <row r="41" spans="1:9" x14ac:dyDescent="0.3">
      <c r="A41" s="28" t="s">
        <v>69</v>
      </c>
      <c r="B41" s="28" t="s">
        <v>70</v>
      </c>
      <c r="C41" s="28">
        <v>3</v>
      </c>
      <c r="D41" s="28">
        <v>117.40277500000001</v>
      </c>
      <c r="E41" s="28">
        <v>-32.425196999999997</v>
      </c>
      <c r="F41" s="28">
        <v>295.21374500000002</v>
      </c>
      <c r="G41" s="28">
        <v>295.21374500000002</v>
      </c>
      <c r="H41" s="28" t="s">
        <v>109</v>
      </c>
      <c r="I41" s="28">
        <v>162</v>
      </c>
    </row>
    <row r="42" spans="1:9" x14ac:dyDescent="0.3">
      <c r="A42" s="29" t="s">
        <v>69</v>
      </c>
      <c r="B42" s="29" t="s">
        <v>70</v>
      </c>
      <c r="C42" s="29">
        <v>3</v>
      </c>
      <c r="D42" s="29">
        <v>117.402765</v>
      </c>
      <c r="E42" s="29">
        <v>-32.425294000000001</v>
      </c>
      <c r="F42" s="29">
        <v>295.90423600000003</v>
      </c>
      <c r="G42" s="29">
        <v>295.90423600000003</v>
      </c>
      <c r="H42" s="29" t="s">
        <v>110</v>
      </c>
      <c r="I42" s="29">
        <v>163</v>
      </c>
    </row>
  </sheetData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C006E-8EB4-4A00-A259-3863C03D8089}">
  <sheetPr codeName="Sheet4"/>
  <dimension ref="A1:P22"/>
  <sheetViews>
    <sheetView workbookViewId="0">
      <selection activeCell="G31" sqref="G31"/>
    </sheetView>
  </sheetViews>
  <sheetFormatPr defaultRowHeight="14.4" x14ac:dyDescent="0.3"/>
  <cols>
    <col min="2" max="2" width="14" customWidth="1"/>
    <col min="3" max="3" width="28.6640625" customWidth="1"/>
    <col min="4" max="4" width="11.88671875" customWidth="1"/>
    <col min="5" max="5" width="13" customWidth="1"/>
    <col min="6" max="6" width="24.5546875" customWidth="1"/>
    <col min="7" max="7" width="21.88671875" customWidth="1"/>
    <col min="8" max="8" width="21" customWidth="1"/>
    <col min="9" max="9" width="15.44140625" customWidth="1"/>
    <col min="10" max="10" width="13.5546875" customWidth="1"/>
    <col min="12" max="13" width="7.6640625" customWidth="1"/>
    <col min="14" max="14" width="28.6640625" customWidth="1"/>
    <col min="15" max="16" width="18.6640625" customWidth="1"/>
    <col min="20" max="20" width="14" customWidth="1"/>
    <col min="21" max="21" width="28.6640625" customWidth="1"/>
    <col min="22" max="22" width="11.88671875" customWidth="1"/>
    <col min="23" max="23" width="13" customWidth="1"/>
    <col min="24" max="24" width="11.88671875" customWidth="1"/>
    <col min="25" max="25" width="13" customWidth="1"/>
  </cols>
  <sheetData>
    <row r="1" spans="1:16" ht="18.600000000000001" thickBot="1" x14ac:dyDescent="0.35">
      <c r="A1" s="439" t="s">
        <v>111</v>
      </c>
      <c r="B1" s="440"/>
      <c r="C1" s="440"/>
      <c r="D1" s="440"/>
      <c r="E1" s="440"/>
      <c r="F1" s="440"/>
      <c r="G1" s="440"/>
      <c r="H1" s="440"/>
      <c r="I1" s="441"/>
      <c r="P1" s="30"/>
    </row>
    <row r="2" spans="1:16" ht="28.8" x14ac:dyDescent="0.3">
      <c r="A2" s="31" t="s">
        <v>112</v>
      </c>
      <c r="B2" s="32" t="s">
        <v>113</v>
      </c>
      <c r="C2" s="32" t="s">
        <v>62</v>
      </c>
      <c r="D2" s="32" t="s">
        <v>114</v>
      </c>
      <c r="E2" s="33" t="s">
        <v>115</v>
      </c>
      <c r="F2" s="34" t="s">
        <v>116</v>
      </c>
      <c r="G2" s="34" t="s">
        <v>117</v>
      </c>
      <c r="H2" s="34" t="s">
        <v>118</v>
      </c>
      <c r="I2" s="33" t="s">
        <v>119</v>
      </c>
    </row>
    <row r="3" spans="1:16" x14ac:dyDescent="0.3">
      <c r="A3" s="35" t="s">
        <v>120</v>
      </c>
      <c r="B3" s="36">
        <v>1</v>
      </c>
      <c r="C3" s="36" t="s">
        <v>121</v>
      </c>
      <c r="D3" s="36">
        <v>1</v>
      </c>
      <c r="E3" s="37">
        <v>118.66666666666666</v>
      </c>
      <c r="F3" s="37">
        <v>24.999999999999993</v>
      </c>
      <c r="G3" s="38">
        <v>0.56000000000000005</v>
      </c>
      <c r="H3" s="37">
        <v>0.7400000000000001</v>
      </c>
      <c r="I3" s="37">
        <v>3.871702776812266</v>
      </c>
    </row>
    <row r="4" spans="1:16" x14ac:dyDescent="0.3">
      <c r="A4" s="35" t="s">
        <v>122</v>
      </c>
      <c r="B4" s="36">
        <v>1</v>
      </c>
      <c r="C4" s="36" t="s">
        <v>121</v>
      </c>
      <c r="D4" s="36">
        <v>2</v>
      </c>
      <c r="E4" s="37">
        <v>110</v>
      </c>
      <c r="F4" s="37">
        <v>18.934911242603548</v>
      </c>
      <c r="G4" s="38">
        <v>0.49</v>
      </c>
      <c r="H4" s="37">
        <v>0.53999999999999992</v>
      </c>
      <c r="I4" s="37">
        <v>3.4275672961804351</v>
      </c>
    </row>
    <row r="5" spans="1:16" x14ac:dyDescent="0.3">
      <c r="A5" s="35" t="s">
        <v>123</v>
      </c>
      <c r="B5" s="36">
        <v>1</v>
      </c>
      <c r="C5" s="36" t="s">
        <v>121</v>
      </c>
      <c r="D5" s="36">
        <v>3</v>
      </c>
      <c r="E5" s="37">
        <v>114</v>
      </c>
      <c r="F5" s="37">
        <v>26.824457593688358</v>
      </c>
      <c r="G5" s="38">
        <v>0.42833333333333334</v>
      </c>
      <c r="H5" s="37">
        <v>0.45166666666666672</v>
      </c>
      <c r="I5" s="37">
        <v>3.1131386861313866</v>
      </c>
    </row>
    <row r="6" spans="1:16" x14ac:dyDescent="0.3">
      <c r="A6" s="35" t="s">
        <v>124</v>
      </c>
      <c r="B6" s="36">
        <v>1</v>
      </c>
      <c r="C6" s="36" t="s">
        <v>121</v>
      </c>
      <c r="D6" s="36">
        <v>4</v>
      </c>
      <c r="E6" s="37">
        <v>128.66666666666669</v>
      </c>
      <c r="F6" s="37">
        <v>64.694280078895446</v>
      </c>
      <c r="G6" s="38">
        <v>0.56333333333333335</v>
      </c>
      <c r="H6" s="37">
        <v>0.55166666666666664</v>
      </c>
      <c r="I6" s="37">
        <v>3.3631386861313866</v>
      </c>
    </row>
    <row r="7" spans="1:16" x14ac:dyDescent="0.3">
      <c r="A7" s="39">
        <v>6</v>
      </c>
      <c r="B7" s="40">
        <v>2</v>
      </c>
      <c r="C7" s="40" t="s">
        <v>125</v>
      </c>
      <c r="D7" s="40">
        <v>1</v>
      </c>
      <c r="E7" s="41">
        <v>124</v>
      </c>
      <c r="F7" s="41">
        <v>22.222222222222218</v>
      </c>
      <c r="G7" s="42">
        <v>0.51333333333333331</v>
      </c>
      <c r="H7" s="41">
        <v>0.68666666666666665</v>
      </c>
      <c r="I7" s="41">
        <v>4.0744602788398412</v>
      </c>
    </row>
    <row r="8" spans="1:16" x14ac:dyDescent="0.3">
      <c r="A8" s="39">
        <v>9</v>
      </c>
      <c r="B8" s="40">
        <v>2</v>
      </c>
      <c r="C8" s="40" t="s">
        <v>125</v>
      </c>
      <c r="D8" s="40">
        <v>2</v>
      </c>
      <c r="E8" s="41">
        <v>108</v>
      </c>
      <c r="F8" s="41">
        <v>15.779092702169622</v>
      </c>
      <c r="G8" s="42">
        <v>0.48333333333333339</v>
      </c>
      <c r="H8" s="41">
        <v>0.67666666666666675</v>
      </c>
      <c r="I8" s="41">
        <v>3.553083845054648</v>
      </c>
    </row>
    <row r="9" spans="1:16" x14ac:dyDescent="0.3">
      <c r="A9" s="39">
        <v>27</v>
      </c>
      <c r="B9" s="40">
        <v>2</v>
      </c>
      <c r="C9" s="40" t="s">
        <v>125</v>
      </c>
      <c r="D9" s="40">
        <v>3</v>
      </c>
      <c r="E9" s="41">
        <v>126.66666666666667</v>
      </c>
      <c r="F9" s="41">
        <v>3.1558185404339247</v>
      </c>
      <c r="G9" s="42">
        <v>0.41333333333333333</v>
      </c>
      <c r="H9" s="41">
        <v>0.52666666666666662</v>
      </c>
      <c r="I9" s="41">
        <v>3.7408759124087587</v>
      </c>
    </row>
    <row r="10" spans="1:16" x14ac:dyDescent="0.3">
      <c r="A10" s="39">
        <v>21</v>
      </c>
      <c r="B10" s="40">
        <v>2</v>
      </c>
      <c r="C10" s="40" t="s">
        <v>125</v>
      </c>
      <c r="D10" s="40">
        <v>4</v>
      </c>
      <c r="E10" s="41">
        <v>124</v>
      </c>
      <c r="F10" s="41">
        <v>15.779092702169622</v>
      </c>
      <c r="G10" s="42">
        <v>0.47333333333333333</v>
      </c>
      <c r="H10" s="41">
        <v>0.65333333333333332</v>
      </c>
      <c r="I10" s="41">
        <v>3.4598540145985397</v>
      </c>
    </row>
    <row r="11" spans="1:16" x14ac:dyDescent="0.3">
      <c r="A11" s="43">
        <v>4</v>
      </c>
      <c r="B11" s="44">
        <v>3</v>
      </c>
      <c r="C11" s="44" t="s">
        <v>126</v>
      </c>
      <c r="D11" s="44">
        <v>1</v>
      </c>
      <c r="E11" s="45">
        <v>113.33333333333333</v>
      </c>
      <c r="F11" s="45">
        <v>18.518518518518515</v>
      </c>
      <c r="G11" s="46">
        <v>0.51333333333333331</v>
      </c>
      <c r="H11" s="45">
        <v>0.75666666666666671</v>
      </c>
      <c r="I11" s="45">
        <v>4.3216313289305992</v>
      </c>
    </row>
    <row r="12" spans="1:16" x14ac:dyDescent="0.3">
      <c r="A12" s="43">
        <v>11</v>
      </c>
      <c r="B12" s="44">
        <v>3</v>
      </c>
      <c r="C12" s="44" t="s">
        <v>126</v>
      </c>
      <c r="D12" s="44">
        <v>2</v>
      </c>
      <c r="E12" s="45">
        <v>111.33333333333334</v>
      </c>
      <c r="F12" s="45">
        <v>18.934911242603548</v>
      </c>
      <c r="G12" s="46">
        <v>0.42333333333333334</v>
      </c>
      <c r="H12" s="45">
        <v>0.57499999999999996</v>
      </c>
      <c r="I12" s="45">
        <v>3.8350133240644189</v>
      </c>
    </row>
    <row r="13" spans="1:16" x14ac:dyDescent="0.3">
      <c r="A13" s="43">
        <v>22</v>
      </c>
      <c r="B13" s="44">
        <v>3</v>
      </c>
      <c r="C13" s="44" t="s">
        <v>126</v>
      </c>
      <c r="D13" s="44">
        <v>3</v>
      </c>
      <c r="E13" s="45">
        <v>120</v>
      </c>
      <c r="F13" s="45">
        <v>3.1558185404339247</v>
      </c>
      <c r="G13" s="46">
        <v>0.5033333333333333</v>
      </c>
      <c r="H13" s="45">
        <v>0.66</v>
      </c>
      <c r="I13" s="45">
        <v>3.7773722627737225</v>
      </c>
    </row>
    <row r="14" spans="1:16" x14ac:dyDescent="0.3">
      <c r="A14" s="43">
        <v>16</v>
      </c>
      <c r="B14" s="44">
        <v>3</v>
      </c>
      <c r="C14" s="44" t="s">
        <v>126</v>
      </c>
      <c r="D14" s="44">
        <v>4</v>
      </c>
      <c r="E14" s="45">
        <v>144</v>
      </c>
      <c r="F14" s="45">
        <v>182.51150558842866</v>
      </c>
      <c r="G14" s="46">
        <v>0.53333333333333333</v>
      </c>
      <c r="H14" s="45">
        <v>0.58333333333333337</v>
      </c>
      <c r="I14" s="45">
        <v>4.0693430656934302</v>
      </c>
    </row>
    <row r="15" spans="1:16" x14ac:dyDescent="0.3">
      <c r="A15" s="47">
        <v>7</v>
      </c>
      <c r="B15" s="48">
        <v>4</v>
      </c>
      <c r="C15" s="48" t="s">
        <v>127</v>
      </c>
      <c r="D15" s="48">
        <v>1</v>
      </c>
      <c r="E15" s="49">
        <v>118.66666666666667</v>
      </c>
      <c r="F15" s="49">
        <v>14.814814814814815</v>
      </c>
      <c r="G15" s="50">
        <v>0.51999999999999991</v>
      </c>
      <c r="H15" s="49">
        <v>0.74333333333333329</v>
      </c>
      <c r="I15" s="49">
        <v>3.7732205615417298</v>
      </c>
    </row>
    <row r="16" spans="1:16" x14ac:dyDescent="0.3">
      <c r="A16" s="47">
        <v>12</v>
      </c>
      <c r="B16" s="48">
        <v>4</v>
      </c>
      <c r="C16" s="48" t="s">
        <v>127</v>
      </c>
      <c r="D16" s="48">
        <v>2</v>
      </c>
      <c r="E16" s="49">
        <v>113.33333333333333</v>
      </c>
      <c r="F16" s="49">
        <v>0</v>
      </c>
      <c r="G16" s="50">
        <v>0.45</v>
      </c>
      <c r="H16" s="49">
        <v>0.69666666666666666</v>
      </c>
      <c r="I16" s="49">
        <v>3.7268759896497121</v>
      </c>
    </row>
    <row r="17" spans="1:9" x14ac:dyDescent="0.3">
      <c r="A17" s="47">
        <v>25</v>
      </c>
      <c r="B17" s="48">
        <v>4</v>
      </c>
      <c r="C17" s="48" t="s">
        <v>127</v>
      </c>
      <c r="D17" s="48">
        <v>3</v>
      </c>
      <c r="E17" s="49">
        <v>129.33333333333334</v>
      </c>
      <c r="F17" s="49">
        <v>9.4674556213017738</v>
      </c>
      <c r="G17" s="50">
        <v>0.45666666666666672</v>
      </c>
      <c r="H17" s="49">
        <v>0.57666666666666666</v>
      </c>
      <c r="I17" s="49">
        <v>3.5510948905109485</v>
      </c>
    </row>
    <row r="18" spans="1:9" x14ac:dyDescent="0.3">
      <c r="A18" s="47">
        <v>17</v>
      </c>
      <c r="B18" s="48">
        <v>4</v>
      </c>
      <c r="C18" s="48" t="s">
        <v>127</v>
      </c>
      <c r="D18" s="48">
        <v>4</v>
      </c>
      <c r="E18" s="49">
        <v>137.33333333333334</v>
      </c>
      <c r="F18" s="49">
        <v>29.980276134122281</v>
      </c>
      <c r="G18" s="50">
        <v>0.58666666666666656</v>
      </c>
      <c r="H18" s="49">
        <v>0.70666666666666667</v>
      </c>
      <c r="I18" s="49">
        <v>3.6459854014598538</v>
      </c>
    </row>
    <row r="19" spans="1:9" x14ac:dyDescent="0.3">
      <c r="A19" s="51">
        <v>2</v>
      </c>
      <c r="B19" s="52">
        <v>5</v>
      </c>
      <c r="C19" s="52" t="s">
        <v>128</v>
      </c>
      <c r="D19" s="52">
        <v>1</v>
      </c>
      <c r="E19" s="53">
        <v>126.66666666666667</v>
      </c>
      <c r="F19" s="53">
        <v>3.7037037037037037</v>
      </c>
      <c r="G19" s="54">
        <v>0.54333333333333333</v>
      </c>
      <c r="H19" s="53">
        <v>0.73333333333333339</v>
      </c>
      <c r="I19" s="53">
        <v>4.0319777546054922</v>
      </c>
    </row>
    <row r="20" spans="1:9" x14ac:dyDescent="0.3">
      <c r="A20" s="51">
        <v>8</v>
      </c>
      <c r="B20" s="52">
        <v>5</v>
      </c>
      <c r="C20" s="52" t="s">
        <v>128</v>
      </c>
      <c r="D20" s="52">
        <v>2</v>
      </c>
      <c r="E20" s="53">
        <v>125.33333333333333</v>
      </c>
      <c r="F20" s="53">
        <v>15.779092702169622</v>
      </c>
      <c r="G20" s="54">
        <v>0.52999999999999992</v>
      </c>
      <c r="H20" s="53">
        <v>0.72333333333333327</v>
      </c>
      <c r="I20" s="53">
        <v>4.0126675163171512</v>
      </c>
    </row>
    <row r="21" spans="1:9" x14ac:dyDescent="0.3">
      <c r="A21" s="51">
        <v>26</v>
      </c>
      <c r="B21" s="52">
        <v>5</v>
      </c>
      <c r="C21" s="52" t="s">
        <v>128</v>
      </c>
      <c r="D21" s="52">
        <v>3</v>
      </c>
      <c r="E21" s="53">
        <v>106.66666666666667</v>
      </c>
      <c r="F21" s="53">
        <v>15.779092702169622</v>
      </c>
      <c r="G21" s="54">
        <v>0.46333333333333337</v>
      </c>
      <c r="H21" s="53">
        <v>0.56333333333333335</v>
      </c>
      <c r="I21" s="53">
        <v>3.9999999999999996</v>
      </c>
    </row>
    <row r="22" spans="1:9" ht="15" thickBot="1" x14ac:dyDescent="0.35">
      <c r="A22" s="55">
        <v>18</v>
      </c>
      <c r="B22" s="56">
        <v>5</v>
      </c>
      <c r="C22" s="56" t="s">
        <v>128</v>
      </c>
      <c r="D22" s="56">
        <v>4</v>
      </c>
      <c r="E22" s="57">
        <v>120</v>
      </c>
      <c r="F22" s="57">
        <v>34.714003944773175</v>
      </c>
      <c r="G22" s="58">
        <v>0.54666666666666675</v>
      </c>
      <c r="H22" s="57">
        <v>0.66333333333333344</v>
      </c>
      <c r="I22" s="57">
        <v>3.87956204379562</v>
      </c>
    </row>
  </sheetData>
  <mergeCells count="1">
    <mergeCell ref="A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91782-A3F6-4065-B9F5-238BA2A516FA}">
  <sheetPr codeName="Sheet5"/>
  <dimension ref="A1:Z50"/>
  <sheetViews>
    <sheetView workbookViewId="0">
      <selection activeCell="F33" sqref="F33"/>
    </sheetView>
  </sheetViews>
  <sheetFormatPr defaultRowHeight="14.4" x14ac:dyDescent="0.3"/>
  <cols>
    <col min="1" max="1" width="9.44140625" customWidth="1"/>
    <col min="2" max="2" width="30.44140625" customWidth="1"/>
    <col min="3" max="3" width="14" bestFit="1" customWidth="1"/>
    <col min="4" max="4" width="10" customWidth="1"/>
    <col min="5" max="5" width="12.88671875" customWidth="1"/>
    <col min="6" max="6" width="22.5546875" customWidth="1"/>
    <col min="7" max="7" width="28.44140625" customWidth="1"/>
    <col min="8" max="8" width="18.88671875" customWidth="1"/>
    <col min="9" max="9" width="21" customWidth="1"/>
    <col min="14" max="15" width="7.6640625" customWidth="1"/>
    <col min="16" max="16" width="28.6640625" customWidth="1"/>
    <col min="17" max="17" width="19.109375" customWidth="1"/>
    <col min="18" max="18" width="13.33203125" customWidth="1"/>
    <col min="19" max="19" width="12.109375" customWidth="1"/>
    <col min="22" max="22" width="9.44140625" customWidth="1"/>
    <col min="23" max="23" width="30.44140625" customWidth="1"/>
    <col min="24" max="24" width="14" bestFit="1" customWidth="1"/>
    <col min="25" max="25" width="10" customWidth="1"/>
    <col min="26" max="26" width="12.88671875" customWidth="1"/>
  </cols>
  <sheetData>
    <row r="1" spans="1:26" ht="18.600000000000001" thickBot="1" x14ac:dyDescent="0.4">
      <c r="A1" s="442" t="s">
        <v>129</v>
      </c>
      <c r="B1" s="443"/>
      <c r="C1" s="443"/>
      <c r="D1" s="443"/>
      <c r="E1" s="443"/>
      <c r="F1" s="443"/>
      <c r="G1" s="443"/>
      <c r="H1" s="443"/>
      <c r="I1" s="443"/>
      <c r="J1" s="443"/>
      <c r="K1" s="444"/>
      <c r="V1" s="59" t="s">
        <v>112</v>
      </c>
      <c r="W1" s="60" t="s">
        <v>62</v>
      </c>
      <c r="X1" s="60" t="s">
        <v>113</v>
      </c>
      <c r="Y1" s="60" t="s">
        <v>114</v>
      </c>
      <c r="Z1" s="60" t="s">
        <v>115</v>
      </c>
    </row>
    <row r="2" spans="1:26" ht="28.8" x14ac:dyDescent="0.3">
      <c r="A2" s="59" t="s">
        <v>112</v>
      </c>
      <c r="B2" s="60" t="s">
        <v>62</v>
      </c>
      <c r="C2" s="60" t="s">
        <v>113</v>
      </c>
      <c r="D2" s="60" t="s">
        <v>114</v>
      </c>
      <c r="E2" s="60" t="s">
        <v>115</v>
      </c>
      <c r="F2" s="61" t="s">
        <v>130</v>
      </c>
      <c r="G2" s="60" t="s">
        <v>131</v>
      </c>
      <c r="H2" s="61" t="s">
        <v>132</v>
      </c>
      <c r="I2" s="60" t="s">
        <v>119</v>
      </c>
      <c r="J2" s="60"/>
      <c r="K2" s="62"/>
      <c r="V2" s="63" t="s">
        <v>133</v>
      </c>
      <c r="W2" s="63" t="s">
        <v>134</v>
      </c>
      <c r="X2" s="63">
        <v>7</v>
      </c>
      <c r="Y2" s="63">
        <v>1</v>
      </c>
      <c r="Z2" s="64">
        <f>S5</f>
        <v>0</v>
      </c>
    </row>
    <row r="3" spans="1:26" x14ac:dyDescent="0.3">
      <c r="A3" s="63" t="s">
        <v>133</v>
      </c>
      <c r="B3" s="63" t="s">
        <v>134</v>
      </c>
      <c r="C3" s="63">
        <v>7</v>
      </c>
      <c r="D3" s="63">
        <v>1</v>
      </c>
      <c r="E3" s="64">
        <v>102.66666666666667</v>
      </c>
      <c r="F3" s="65">
        <v>129.62962962962962</v>
      </c>
      <c r="G3" s="65">
        <v>0.57000000000000006</v>
      </c>
      <c r="H3" s="65">
        <v>0.78</v>
      </c>
      <c r="I3" s="64">
        <v>4.035580524344569</v>
      </c>
      <c r="J3" s="64"/>
      <c r="K3" s="64"/>
      <c r="V3" s="63" t="s">
        <v>135</v>
      </c>
      <c r="W3" s="63" t="s">
        <v>134</v>
      </c>
      <c r="X3" s="63">
        <v>7</v>
      </c>
      <c r="Y3" s="63">
        <v>2</v>
      </c>
      <c r="Z3" s="64">
        <f>S44</f>
        <v>0</v>
      </c>
    </row>
    <row r="4" spans="1:26" x14ac:dyDescent="0.3">
      <c r="A4" s="63" t="s">
        <v>135</v>
      </c>
      <c r="B4" s="63" t="s">
        <v>134</v>
      </c>
      <c r="C4" s="63">
        <v>7</v>
      </c>
      <c r="D4" s="63">
        <v>2</v>
      </c>
      <c r="E4" s="64">
        <v>128</v>
      </c>
      <c r="F4" s="65">
        <v>31.558185404339245</v>
      </c>
      <c r="G4" s="65">
        <v>0.52</v>
      </c>
      <c r="H4" s="65">
        <v>0.63</v>
      </c>
      <c r="I4" s="64">
        <v>2.9400749063670415</v>
      </c>
      <c r="J4" s="64"/>
      <c r="K4" s="64"/>
      <c r="V4" s="63" t="s">
        <v>136</v>
      </c>
      <c r="W4" s="63" t="s">
        <v>134</v>
      </c>
      <c r="X4" s="63">
        <v>7</v>
      </c>
      <c r="Y4" s="63">
        <v>3</v>
      </c>
      <c r="Z4" s="64">
        <f>S125</f>
        <v>0</v>
      </c>
    </row>
    <row r="5" spans="1:26" x14ac:dyDescent="0.3">
      <c r="A5" s="63" t="s">
        <v>136</v>
      </c>
      <c r="B5" s="63" t="s">
        <v>134</v>
      </c>
      <c r="C5" s="63">
        <v>7</v>
      </c>
      <c r="D5" s="63">
        <v>3</v>
      </c>
      <c r="E5" s="64">
        <v>116</v>
      </c>
      <c r="F5" s="65">
        <v>25.246548323471398</v>
      </c>
      <c r="G5" s="65">
        <v>0.54</v>
      </c>
      <c r="H5" s="65">
        <v>0.53</v>
      </c>
      <c r="I5" s="64">
        <v>3.6017478152309614</v>
      </c>
      <c r="J5" s="64"/>
      <c r="K5" s="64"/>
      <c r="V5" s="63" t="s">
        <v>137</v>
      </c>
      <c r="W5" s="63" t="s">
        <v>134</v>
      </c>
      <c r="X5" s="63">
        <v>7</v>
      </c>
      <c r="Y5" s="63">
        <v>4</v>
      </c>
      <c r="Z5" s="64">
        <f>S80</f>
        <v>0</v>
      </c>
    </row>
    <row r="6" spans="1:26" x14ac:dyDescent="0.3">
      <c r="A6" s="63" t="s">
        <v>137</v>
      </c>
      <c r="B6" s="63" t="s">
        <v>134</v>
      </c>
      <c r="C6" s="63">
        <v>7</v>
      </c>
      <c r="D6" s="63">
        <v>4</v>
      </c>
      <c r="E6" s="64">
        <v>133.33333333333334</v>
      </c>
      <c r="F6" s="65">
        <v>69.428007889546336</v>
      </c>
      <c r="G6" s="65">
        <v>0.48499999999999999</v>
      </c>
      <c r="H6" s="65">
        <v>0.67</v>
      </c>
      <c r="I6" s="64">
        <v>3.6704119850187267</v>
      </c>
      <c r="J6" s="64"/>
      <c r="K6" s="64"/>
      <c r="V6" s="66" t="s">
        <v>138</v>
      </c>
      <c r="W6" s="66" t="s">
        <v>139</v>
      </c>
      <c r="X6" s="66">
        <v>8</v>
      </c>
      <c r="Y6" s="66">
        <v>1</v>
      </c>
      <c r="Z6" s="67">
        <f>S29</f>
        <v>0</v>
      </c>
    </row>
    <row r="7" spans="1:26" x14ac:dyDescent="0.3">
      <c r="A7" s="66" t="s">
        <v>138</v>
      </c>
      <c r="B7" s="66" t="s">
        <v>139</v>
      </c>
      <c r="C7" s="66">
        <v>8</v>
      </c>
      <c r="D7" s="66">
        <v>1</v>
      </c>
      <c r="E7" s="67">
        <v>134.66666666666666</v>
      </c>
      <c r="F7" s="68">
        <v>166.66666666666666</v>
      </c>
      <c r="G7" s="68">
        <v>0.59000000000000008</v>
      </c>
      <c r="H7" s="68">
        <v>0.8</v>
      </c>
      <c r="I7" s="67">
        <v>3.3021223470661676</v>
      </c>
      <c r="J7" s="67"/>
      <c r="K7" s="67"/>
      <c r="V7" s="66" t="s">
        <v>140</v>
      </c>
      <c r="W7" s="66" t="s">
        <v>139</v>
      </c>
      <c r="X7" s="66">
        <v>8</v>
      </c>
      <c r="Y7" s="66">
        <v>2</v>
      </c>
      <c r="Z7" s="67">
        <f>S59</f>
        <v>0</v>
      </c>
    </row>
    <row r="8" spans="1:26" x14ac:dyDescent="0.3">
      <c r="A8" s="66" t="s">
        <v>140</v>
      </c>
      <c r="B8" s="66" t="s">
        <v>139</v>
      </c>
      <c r="C8" s="66">
        <v>8</v>
      </c>
      <c r="D8" s="66">
        <v>2</v>
      </c>
      <c r="E8" s="67">
        <v>128</v>
      </c>
      <c r="F8" s="68">
        <v>18.934911242603548</v>
      </c>
      <c r="G8" s="68">
        <v>0.4</v>
      </c>
      <c r="H8" s="68">
        <v>0.44</v>
      </c>
      <c r="I8" s="67">
        <v>2.5905118601747819</v>
      </c>
      <c r="J8" s="67"/>
      <c r="K8" s="67"/>
      <c r="V8" s="66" t="s">
        <v>141</v>
      </c>
      <c r="W8" s="66" t="s">
        <v>139</v>
      </c>
      <c r="X8" s="66">
        <v>8</v>
      </c>
      <c r="Y8" s="66">
        <v>3</v>
      </c>
      <c r="Z8" s="67">
        <f>S116</f>
        <v>0</v>
      </c>
    </row>
    <row r="9" spans="1:26" x14ac:dyDescent="0.3">
      <c r="A9" s="66" t="s">
        <v>141</v>
      </c>
      <c r="B9" s="66" t="s">
        <v>139</v>
      </c>
      <c r="C9" s="66">
        <v>8</v>
      </c>
      <c r="D9" s="66">
        <v>3</v>
      </c>
      <c r="E9" s="67">
        <v>109.33333333333333</v>
      </c>
      <c r="F9" s="68">
        <v>47.337278106508869</v>
      </c>
      <c r="G9" s="68">
        <v>0.55000000000000004</v>
      </c>
      <c r="H9" s="68">
        <v>0.52</v>
      </c>
      <c r="I9" s="67">
        <v>3.0399500624219726</v>
      </c>
      <c r="J9" s="67"/>
      <c r="K9" s="67"/>
      <c r="V9" s="66" t="s">
        <v>142</v>
      </c>
      <c r="W9" s="66" t="s">
        <v>139</v>
      </c>
      <c r="X9" s="66">
        <v>8</v>
      </c>
      <c r="Y9" s="66">
        <v>4</v>
      </c>
      <c r="Z9" s="67">
        <f>S92</f>
        <v>0</v>
      </c>
    </row>
    <row r="10" spans="1:26" x14ac:dyDescent="0.3">
      <c r="A10" s="66" t="s">
        <v>142</v>
      </c>
      <c r="B10" s="66" t="s">
        <v>139</v>
      </c>
      <c r="C10" s="66">
        <v>8</v>
      </c>
      <c r="D10" s="66">
        <v>4</v>
      </c>
      <c r="E10" s="67">
        <v>128</v>
      </c>
      <c r="F10" s="68">
        <v>107.29783037475345</v>
      </c>
      <c r="G10" s="68">
        <v>0.505</v>
      </c>
      <c r="H10" s="68">
        <v>0.68</v>
      </c>
      <c r="I10" s="67">
        <v>3.0867665418227221</v>
      </c>
      <c r="J10" s="67"/>
      <c r="K10" s="67"/>
      <c r="V10" s="69" t="s">
        <v>143</v>
      </c>
      <c r="W10" s="69" t="s">
        <v>144</v>
      </c>
      <c r="X10" s="69">
        <v>9</v>
      </c>
      <c r="Y10" s="69">
        <v>1</v>
      </c>
      <c r="Z10" s="70">
        <f>S2</f>
        <v>0</v>
      </c>
    </row>
    <row r="11" spans="1:26" x14ac:dyDescent="0.3">
      <c r="A11" s="69" t="s">
        <v>143</v>
      </c>
      <c r="B11" s="69" t="s">
        <v>144</v>
      </c>
      <c r="C11" s="69">
        <v>9</v>
      </c>
      <c r="D11" s="69">
        <v>1</v>
      </c>
      <c r="E11" s="70">
        <v>152</v>
      </c>
      <c r="F11" s="71">
        <v>88.8888888888889</v>
      </c>
      <c r="G11" s="71">
        <v>0.53500000000000003</v>
      </c>
      <c r="H11" s="71">
        <v>0.81</v>
      </c>
      <c r="I11" s="70">
        <v>3.8233458177278403</v>
      </c>
      <c r="J11" s="70"/>
      <c r="K11" s="70"/>
      <c r="V11" s="69" t="s">
        <v>145</v>
      </c>
      <c r="W11" s="69" t="s">
        <v>144</v>
      </c>
      <c r="X11" s="69">
        <v>9</v>
      </c>
      <c r="Y11" s="69">
        <v>2</v>
      </c>
      <c r="Z11" s="70">
        <f>S56</f>
        <v>0</v>
      </c>
    </row>
    <row r="12" spans="1:26" x14ac:dyDescent="0.3">
      <c r="A12" s="69" t="s">
        <v>145</v>
      </c>
      <c r="B12" s="69" t="s">
        <v>144</v>
      </c>
      <c r="C12" s="69">
        <v>9</v>
      </c>
      <c r="D12" s="69">
        <v>2</v>
      </c>
      <c r="E12" s="70">
        <v>118.66666666666667</v>
      </c>
      <c r="F12" s="71">
        <v>41.025641025641022</v>
      </c>
      <c r="G12" s="71">
        <v>0.39500000000000002</v>
      </c>
      <c r="H12" s="71">
        <v>0.55000000000000004</v>
      </c>
      <c r="I12" s="70">
        <v>3.4394506866416976</v>
      </c>
      <c r="J12" s="70"/>
      <c r="K12" s="70"/>
      <c r="V12" s="69" t="s">
        <v>146</v>
      </c>
      <c r="W12" s="69" t="s">
        <v>144</v>
      </c>
      <c r="X12" s="69">
        <v>9</v>
      </c>
      <c r="Y12" s="69">
        <v>3</v>
      </c>
      <c r="Z12" s="70">
        <f>S131</f>
        <v>0</v>
      </c>
    </row>
    <row r="13" spans="1:26" x14ac:dyDescent="0.3">
      <c r="A13" s="69" t="s">
        <v>146</v>
      </c>
      <c r="B13" s="69" t="s">
        <v>144</v>
      </c>
      <c r="C13" s="69">
        <v>9</v>
      </c>
      <c r="D13" s="69">
        <v>3</v>
      </c>
      <c r="E13" s="70">
        <v>117.33333333333333</v>
      </c>
      <c r="F13" s="71">
        <v>53.648915187376723</v>
      </c>
      <c r="G13" s="71">
        <v>0.48499999999999999</v>
      </c>
      <c r="H13" s="71">
        <v>0.45</v>
      </c>
      <c r="I13" s="70">
        <v>3.7671660424469415</v>
      </c>
      <c r="J13" s="70"/>
      <c r="K13" s="70"/>
      <c r="V13" s="69" t="s">
        <v>147</v>
      </c>
      <c r="W13" s="69" t="s">
        <v>144</v>
      </c>
      <c r="X13" s="69">
        <v>9</v>
      </c>
      <c r="Y13" s="69">
        <v>4</v>
      </c>
      <c r="Z13" s="70">
        <f>S77</f>
        <v>0</v>
      </c>
    </row>
    <row r="14" spans="1:26" x14ac:dyDescent="0.3">
      <c r="A14" s="69" t="s">
        <v>147</v>
      </c>
      <c r="B14" s="69" t="s">
        <v>144</v>
      </c>
      <c r="C14" s="69">
        <v>9</v>
      </c>
      <c r="D14" s="69">
        <v>4</v>
      </c>
      <c r="E14" s="70">
        <v>138.66666666666666</v>
      </c>
      <c r="F14" s="71">
        <v>72.583826429980263</v>
      </c>
      <c r="G14" s="71">
        <v>0.48</v>
      </c>
      <c r="H14" s="71">
        <v>0.61</v>
      </c>
      <c r="I14" s="70">
        <v>3.2615480649188511</v>
      </c>
      <c r="J14" s="70"/>
      <c r="K14" s="70"/>
      <c r="V14" s="72" t="s">
        <v>148</v>
      </c>
      <c r="W14" s="72" t="s">
        <v>149</v>
      </c>
      <c r="X14" s="72">
        <v>10</v>
      </c>
      <c r="Y14" s="72">
        <v>1</v>
      </c>
      <c r="Z14" s="73">
        <f>S14</f>
        <v>0</v>
      </c>
    </row>
    <row r="15" spans="1:26" x14ac:dyDescent="0.3">
      <c r="A15" s="72" t="s">
        <v>148</v>
      </c>
      <c r="B15" s="72" t="s">
        <v>149</v>
      </c>
      <c r="C15" s="72">
        <v>10</v>
      </c>
      <c r="D15" s="72">
        <v>1</v>
      </c>
      <c r="E15" s="73">
        <v>153.33333333333334</v>
      </c>
      <c r="F15" s="74">
        <v>66.666666666666643</v>
      </c>
      <c r="G15" s="74">
        <v>0.55499999999999994</v>
      </c>
      <c r="H15" s="74">
        <v>0.75</v>
      </c>
      <c r="I15" s="73">
        <v>3.5455680399500626</v>
      </c>
      <c r="J15" s="73"/>
      <c r="K15" s="73"/>
      <c r="V15" s="72" t="s">
        <v>150</v>
      </c>
      <c r="W15" s="72" t="s">
        <v>149</v>
      </c>
      <c r="X15" s="72">
        <v>10</v>
      </c>
      <c r="Y15" s="72">
        <v>2</v>
      </c>
      <c r="Z15" s="73">
        <f>S65</f>
        <v>0</v>
      </c>
    </row>
    <row r="16" spans="1:26" x14ac:dyDescent="0.3">
      <c r="A16" s="72" t="s">
        <v>150</v>
      </c>
      <c r="B16" s="72" t="s">
        <v>149</v>
      </c>
      <c r="C16" s="72">
        <v>10</v>
      </c>
      <c r="D16" s="72">
        <v>2</v>
      </c>
      <c r="E16" s="73">
        <v>104</v>
      </c>
      <c r="F16" s="74">
        <v>6.3116370808678495</v>
      </c>
      <c r="G16" s="74">
        <v>0.39</v>
      </c>
      <c r="H16" s="74">
        <v>0.48</v>
      </c>
      <c r="I16" s="73">
        <v>2.8901373283395757</v>
      </c>
      <c r="J16" s="73"/>
      <c r="K16" s="73"/>
      <c r="V16" s="72" t="s">
        <v>151</v>
      </c>
      <c r="W16" s="72" t="s">
        <v>149</v>
      </c>
      <c r="X16" s="72">
        <v>10</v>
      </c>
      <c r="Y16" s="72">
        <v>3</v>
      </c>
      <c r="Z16" s="73">
        <f>S122</f>
        <v>0</v>
      </c>
    </row>
    <row r="17" spans="1:26" x14ac:dyDescent="0.3">
      <c r="A17" s="72" t="s">
        <v>151</v>
      </c>
      <c r="B17" s="72" t="s">
        <v>149</v>
      </c>
      <c r="C17" s="72">
        <v>10</v>
      </c>
      <c r="D17" s="72">
        <v>3</v>
      </c>
      <c r="E17" s="73">
        <v>116</v>
      </c>
      <c r="F17" s="74">
        <v>34.714003944773168</v>
      </c>
      <c r="G17" s="74">
        <v>0.48499999999999999</v>
      </c>
      <c r="H17" s="74">
        <v>0.5</v>
      </c>
      <c r="I17" s="73">
        <v>3.6860174781523103</v>
      </c>
      <c r="J17" s="73"/>
      <c r="K17" s="73"/>
      <c r="V17" s="72" t="s">
        <v>152</v>
      </c>
      <c r="W17" s="72" t="s">
        <v>149</v>
      </c>
      <c r="X17" s="72">
        <v>10</v>
      </c>
      <c r="Y17" s="72">
        <v>4</v>
      </c>
      <c r="Z17" s="73">
        <f>S89</f>
        <v>0</v>
      </c>
    </row>
    <row r="18" spans="1:26" x14ac:dyDescent="0.3">
      <c r="A18" s="72" t="s">
        <v>152</v>
      </c>
      <c r="B18" s="72" t="s">
        <v>149</v>
      </c>
      <c r="C18" s="72">
        <v>10</v>
      </c>
      <c r="D18" s="72">
        <v>4</v>
      </c>
      <c r="E18" s="73">
        <v>141.33333333333334</v>
      </c>
      <c r="F18" s="74">
        <v>135.70019723865877</v>
      </c>
      <c r="G18" s="74">
        <v>0.48</v>
      </c>
      <c r="H18" s="74">
        <v>0.62</v>
      </c>
      <c r="I18" s="73">
        <v>2.887016229712859</v>
      </c>
      <c r="J18" s="73"/>
      <c r="K18" s="73"/>
      <c r="V18" s="75" t="s">
        <v>153</v>
      </c>
      <c r="W18" s="75" t="s">
        <v>154</v>
      </c>
      <c r="X18" s="75">
        <v>11</v>
      </c>
      <c r="Y18" s="75">
        <v>1</v>
      </c>
      <c r="Z18" s="76">
        <f>S23</f>
        <v>0</v>
      </c>
    </row>
    <row r="19" spans="1:26" x14ac:dyDescent="0.3">
      <c r="A19" s="75" t="s">
        <v>153</v>
      </c>
      <c r="B19" s="75" t="s">
        <v>154</v>
      </c>
      <c r="C19" s="75">
        <v>11</v>
      </c>
      <c r="D19" s="75">
        <v>1</v>
      </c>
      <c r="E19" s="76">
        <v>138.66666666666666</v>
      </c>
      <c r="F19" s="77">
        <v>66.666666666666671</v>
      </c>
      <c r="G19" s="77">
        <v>0.59499999999999997</v>
      </c>
      <c r="H19" s="77">
        <v>0.8</v>
      </c>
      <c r="I19" s="76">
        <v>3.589263420724095</v>
      </c>
      <c r="J19" s="76"/>
      <c r="K19" s="76"/>
      <c r="V19" s="75" t="s">
        <v>155</v>
      </c>
      <c r="W19" s="75" t="s">
        <v>154</v>
      </c>
      <c r="X19" s="75">
        <v>11</v>
      </c>
      <c r="Y19" s="75">
        <v>2</v>
      </c>
      <c r="Z19" s="76">
        <f>S38</f>
        <v>0</v>
      </c>
    </row>
    <row r="20" spans="1:26" x14ac:dyDescent="0.3">
      <c r="A20" s="75" t="s">
        <v>155</v>
      </c>
      <c r="B20" s="75" t="s">
        <v>154</v>
      </c>
      <c r="C20" s="75">
        <v>11</v>
      </c>
      <c r="D20" s="75">
        <v>2</v>
      </c>
      <c r="E20" s="76">
        <v>112</v>
      </c>
      <c r="F20" s="77">
        <v>28.402366863905325</v>
      </c>
      <c r="G20" s="77">
        <v>0.495</v>
      </c>
      <c r="H20" s="77">
        <v>0.66</v>
      </c>
      <c r="I20" s="76">
        <v>2.999375780274657</v>
      </c>
      <c r="J20" s="76"/>
      <c r="K20" s="76"/>
      <c r="V20" s="75" t="s">
        <v>156</v>
      </c>
      <c r="W20" s="75" t="s">
        <v>154</v>
      </c>
      <c r="X20" s="75">
        <v>11</v>
      </c>
      <c r="Y20" s="75">
        <v>3</v>
      </c>
      <c r="Z20" s="76">
        <f>S134</f>
        <v>0</v>
      </c>
    </row>
    <row r="21" spans="1:26" x14ac:dyDescent="0.3">
      <c r="A21" s="75" t="s">
        <v>156</v>
      </c>
      <c r="B21" s="75" t="s">
        <v>154</v>
      </c>
      <c r="C21" s="75">
        <v>11</v>
      </c>
      <c r="D21" s="75">
        <v>3</v>
      </c>
      <c r="E21" s="76">
        <v>129.33333333333334</v>
      </c>
      <c r="F21" s="77">
        <v>12.623274161735699</v>
      </c>
      <c r="G21" s="77">
        <v>0.46499999999999997</v>
      </c>
      <c r="H21" s="77">
        <v>0.61</v>
      </c>
      <c r="I21" s="76">
        <v>3.7671660424469415</v>
      </c>
      <c r="J21" s="76"/>
      <c r="K21" s="76"/>
      <c r="V21" s="75" t="s">
        <v>157</v>
      </c>
      <c r="W21" s="75" t="s">
        <v>154</v>
      </c>
      <c r="X21" s="75">
        <v>11</v>
      </c>
      <c r="Y21" s="75">
        <v>4</v>
      </c>
      <c r="Z21" s="76">
        <f>S95</f>
        <v>0</v>
      </c>
    </row>
    <row r="22" spans="1:26" x14ac:dyDescent="0.3">
      <c r="A22" s="75" t="s">
        <v>157</v>
      </c>
      <c r="B22" s="75" t="s">
        <v>154</v>
      </c>
      <c r="C22" s="75">
        <v>11</v>
      </c>
      <c r="D22" s="75">
        <v>4</v>
      </c>
      <c r="E22" s="76">
        <v>133.33333333333334</v>
      </c>
      <c r="F22" s="77">
        <v>107.29783037475345</v>
      </c>
      <c r="G22" s="77">
        <v>0.53500000000000003</v>
      </c>
      <c r="H22" s="77">
        <v>0.74</v>
      </c>
      <c r="I22" s="76">
        <v>3.4051186017478154</v>
      </c>
      <c r="J22" s="76"/>
      <c r="K22" s="76"/>
      <c r="V22" s="78" t="s">
        <v>158</v>
      </c>
      <c r="W22" s="78" t="s">
        <v>159</v>
      </c>
      <c r="X22" s="78">
        <v>12</v>
      </c>
      <c r="Y22" s="78">
        <v>1</v>
      </c>
      <c r="Z22" s="79">
        <f>S11</f>
        <v>0</v>
      </c>
    </row>
    <row r="23" spans="1:26" x14ac:dyDescent="0.3">
      <c r="A23" s="78" t="s">
        <v>158</v>
      </c>
      <c r="B23" s="78" t="s">
        <v>159</v>
      </c>
      <c r="C23" s="78">
        <v>12</v>
      </c>
      <c r="D23" s="78">
        <v>1</v>
      </c>
      <c r="E23" s="79">
        <v>138.66666666666666</v>
      </c>
      <c r="F23" s="80">
        <v>55.555555555555543</v>
      </c>
      <c r="G23" s="80">
        <v>0.59000000000000008</v>
      </c>
      <c r="H23" s="80">
        <v>0.73</v>
      </c>
      <c r="I23" s="79">
        <v>3.4488139825218482</v>
      </c>
      <c r="J23" s="79"/>
      <c r="K23" s="79"/>
      <c r="V23" s="78" t="s">
        <v>160</v>
      </c>
      <c r="W23" s="78" t="s">
        <v>159</v>
      </c>
      <c r="X23" s="78">
        <v>12</v>
      </c>
      <c r="Y23" s="78">
        <v>2</v>
      </c>
      <c r="Z23" s="79">
        <f>S47</f>
        <v>0</v>
      </c>
    </row>
    <row r="24" spans="1:26" x14ac:dyDescent="0.3">
      <c r="A24" s="78" t="s">
        <v>160</v>
      </c>
      <c r="B24" s="78" t="s">
        <v>159</v>
      </c>
      <c r="C24" s="78">
        <v>12</v>
      </c>
      <c r="D24" s="78">
        <v>2</v>
      </c>
      <c r="E24" s="79">
        <v>108</v>
      </c>
      <c r="F24" s="80">
        <v>12.623274161735699</v>
      </c>
      <c r="G24" s="80">
        <v>0.31</v>
      </c>
      <c r="H24" s="80">
        <v>0.49</v>
      </c>
      <c r="I24" s="79">
        <v>3.0430711610486894</v>
      </c>
      <c r="J24" s="79"/>
      <c r="K24" s="79"/>
      <c r="V24" s="78" t="s">
        <v>161</v>
      </c>
      <c r="W24" s="78" t="s">
        <v>159</v>
      </c>
      <c r="X24" s="78">
        <v>12</v>
      </c>
      <c r="Y24" s="78">
        <v>3</v>
      </c>
      <c r="Z24" s="79">
        <f>S128</f>
        <v>0</v>
      </c>
    </row>
    <row r="25" spans="1:26" x14ac:dyDescent="0.3">
      <c r="A25" s="78" t="s">
        <v>161</v>
      </c>
      <c r="B25" s="78" t="s">
        <v>159</v>
      </c>
      <c r="C25" s="78">
        <v>12</v>
      </c>
      <c r="D25" s="78">
        <v>3</v>
      </c>
      <c r="E25" s="79">
        <v>116</v>
      </c>
      <c r="F25" s="80">
        <v>3.1558185404339247</v>
      </c>
      <c r="G25" s="80">
        <v>0.47000000000000003</v>
      </c>
      <c r="H25" s="80">
        <v>0.44</v>
      </c>
      <c r="I25" s="79">
        <v>3.7109862671660432</v>
      </c>
      <c r="J25" s="79"/>
      <c r="K25" s="79"/>
      <c r="V25" s="78" t="s">
        <v>162</v>
      </c>
      <c r="W25" s="78" t="s">
        <v>159</v>
      </c>
      <c r="X25" s="78">
        <v>12</v>
      </c>
      <c r="Y25" s="78">
        <v>4</v>
      </c>
      <c r="Z25" s="79">
        <f>S98</f>
        <v>0</v>
      </c>
    </row>
    <row r="26" spans="1:26" x14ac:dyDescent="0.3">
      <c r="A26" s="78" t="s">
        <v>162</v>
      </c>
      <c r="B26" s="78" t="s">
        <v>159</v>
      </c>
      <c r="C26" s="78">
        <v>12</v>
      </c>
      <c r="D26" s="78">
        <v>4</v>
      </c>
      <c r="E26" s="79">
        <v>130.66666666666666</v>
      </c>
      <c r="F26" s="80">
        <v>142.01183431952663</v>
      </c>
      <c r="G26" s="80">
        <v>0.52500000000000002</v>
      </c>
      <c r="H26" s="80">
        <v>0.65</v>
      </c>
      <c r="I26" s="79">
        <v>3.3832709113607993</v>
      </c>
      <c r="J26" s="79"/>
      <c r="K26" s="79"/>
      <c r="V26" s="81" t="s">
        <v>163</v>
      </c>
      <c r="W26" s="81" t="s">
        <v>164</v>
      </c>
      <c r="X26" s="81">
        <v>13</v>
      </c>
      <c r="Y26" s="81">
        <v>1</v>
      </c>
      <c r="Z26" s="82">
        <f>S20</f>
        <v>0</v>
      </c>
    </row>
    <row r="27" spans="1:26" x14ac:dyDescent="0.3">
      <c r="A27" s="81" t="s">
        <v>163</v>
      </c>
      <c r="B27" s="81" t="s">
        <v>164</v>
      </c>
      <c r="C27" s="81">
        <v>13</v>
      </c>
      <c r="D27" s="81">
        <v>1</v>
      </c>
      <c r="E27" s="82">
        <v>156</v>
      </c>
      <c r="F27" s="83">
        <v>133.33333333333334</v>
      </c>
      <c r="G27" s="83">
        <v>0.59499999999999997</v>
      </c>
      <c r="H27" s="83">
        <v>0.8</v>
      </c>
      <c r="I27" s="82">
        <v>3.4019975031210987</v>
      </c>
      <c r="J27" s="82"/>
      <c r="K27" s="82"/>
      <c r="V27" s="81" t="s">
        <v>165</v>
      </c>
      <c r="W27" s="81" t="s">
        <v>164</v>
      </c>
      <c r="X27" s="81">
        <v>13</v>
      </c>
      <c r="Y27" s="81">
        <v>2</v>
      </c>
      <c r="Z27" s="82">
        <f>S50</f>
        <v>0</v>
      </c>
    </row>
    <row r="28" spans="1:26" x14ac:dyDescent="0.3">
      <c r="A28" s="81" t="s">
        <v>165</v>
      </c>
      <c r="B28" s="81" t="s">
        <v>164</v>
      </c>
      <c r="C28" s="81">
        <v>13</v>
      </c>
      <c r="D28" s="81">
        <v>2</v>
      </c>
      <c r="E28" s="82">
        <v>105.33333333333333</v>
      </c>
      <c r="F28" s="83">
        <v>12.623274161735699</v>
      </c>
      <c r="G28" s="83">
        <v>0.32500000000000001</v>
      </c>
      <c r="H28" s="83">
        <v>0.6</v>
      </c>
      <c r="I28" s="82">
        <v>3.274032459425718</v>
      </c>
      <c r="J28" s="82"/>
      <c r="K28" s="82"/>
      <c r="V28" s="81" t="s">
        <v>166</v>
      </c>
      <c r="W28" s="81" t="s">
        <v>164</v>
      </c>
      <c r="X28" s="81">
        <v>13</v>
      </c>
      <c r="Y28" s="81">
        <v>3</v>
      </c>
      <c r="Z28" s="82">
        <f>S137</f>
        <v>0</v>
      </c>
    </row>
    <row r="29" spans="1:26" x14ac:dyDescent="0.3">
      <c r="A29" s="81" t="s">
        <v>166</v>
      </c>
      <c r="B29" s="81" t="s">
        <v>164</v>
      </c>
      <c r="C29" s="81">
        <v>13</v>
      </c>
      <c r="D29" s="81">
        <v>3</v>
      </c>
      <c r="E29" s="82">
        <v>129.33333333333334</v>
      </c>
      <c r="F29" s="83">
        <v>9.4674556213017738</v>
      </c>
      <c r="G29" s="83">
        <v>0.47499999999999998</v>
      </c>
      <c r="H29" s="83">
        <v>0.6</v>
      </c>
      <c r="I29" s="82">
        <v>3.7702871410736578</v>
      </c>
      <c r="J29" s="82"/>
      <c r="K29" s="82"/>
      <c r="V29" s="81" t="s">
        <v>167</v>
      </c>
      <c r="W29" s="81" t="s">
        <v>164</v>
      </c>
      <c r="X29" s="81">
        <v>13</v>
      </c>
      <c r="Y29" s="81">
        <v>4</v>
      </c>
      <c r="Z29" s="82">
        <f>S83</f>
        <v>0</v>
      </c>
    </row>
    <row r="30" spans="1:26" x14ac:dyDescent="0.3">
      <c r="A30" s="81" t="s">
        <v>167</v>
      </c>
      <c r="B30" s="81" t="s">
        <v>164</v>
      </c>
      <c r="C30" s="81">
        <v>13</v>
      </c>
      <c r="D30" s="81">
        <v>4</v>
      </c>
      <c r="E30" s="82">
        <v>134.66666666666666</v>
      </c>
      <c r="F30" s="83">
        <v>82.051282051282044</v>
      </c>
      <c r="G30" s="83">
        <v>0.55499999999999994</v>
      </c>
      <c r="H30" s="83">
        <v>0.6</v>
      </c>
      <c r="I30" s="82">
        <v>3.2553058676654181</v>
      </c>
      <c r="J30" s="82"/>
      <c r="K30" s="82"/>
      <c r="V30" s="84" t="s">
        <v>168</v>
      </c>
      <c r="W30" s="84" t="s">
        <v>169</v>
      </c>
      <c r="X30" s="84">
        <v>14</v>
      </c>
      <c r="Y30" s="84">
        <v>1</v>
      </c>
      <c r="Z30" s="85">
        <f>S8</f>
        <v>0</v>
      </c>
    </row>
    <row r="31" spans="1:26" x14ac:dyDescent="0.3">
      <c r="A31" s="84" t="s">
        <v>168</v>
      </c>
      <c r="B31" s="84" t="s">
        <v>169</v>
      </c>
      <c r="C31" s="84">
        <v>14</v>
      </c>
      <c r="D31" s="84">
        <v>1</v>
      </c>
      <c r="E31" s="85">
        <v>157.33333333333334</v>
      </c>
      <c r="F31" s="86">
        <v>107.40740740740739</v>
      </c>
      <c r="G31" s="86">
        <v>0.59</v>
      </c>
      <c r="H31" s="86">
        <v>0.77</v>
      </c>
      <c r="I31" s="85">
        <v>3.274032459425718</v>
      </c>
      <c r="J31" s="85"/>
      <c r="K31" s="85"/>
      <c r="V31" s="84" t="s">
        <v>170</v>
      </c>
      <c r="W31" s="84" t="s">
        <v>169</v>
      </c>
      <c r="X31" s="84">
        <v>14</v>
      </c>
      <c r="Y31" s="84">
        <v>2</v>
      </c>
      <c r="Z31" s="85">
        <f>S41</f>
        <v>0</v>
      </c>
    </row>
    <row r="32" spans="1:26" x14ac:dyDescent="0.3">
      <c r="A32" s="84" t="s">
        <v>170</v>
      </c>
      <c r="B32" s="84" t="s">
        <v>169</v>
      </c>
      <c r="C32" s="84">
        <v>14</v>
      </c>
      <c r="D32" s="84">
        <v>2</v>
      </c>
      <c r="E32" s="85">
        <v>104</v>
      </c>
      <c r="F32" s="86">
        <v>3.1558185404339247</v>
      </c>
      <c r="G32" s="86">
        <v>0.48499999999999999</v>
      </c>
      <c r="H32" s="86">
        <v>0.67</v>
      </c>
      <c r="I32" s="85">
        <v>3.2958801498127346</v>
      </c>
      <c r="J32" s="85"/>
      <c r="K32" s="85"/>
      <c r="V32" s="84" t="s">
        <v>171</v>
      </c>
      <c r="W32" s="84" t="s">
        <v>169</v>
      </c>
      <c r="X32" s="84">
        <v>14</v>
      </c>
      <c r="Y32" s="84">
        <v>3</v>
      </c>
      <c r="Z32" s="85">
        <f>S113</f>
        <v>0</v>
      </c>
    </row>
    <row r="33" spans="1:26" x14ac:dyDescent="0.3">
      <c r="A33" s="84" t="s">
        <v>171</v>
      </c>
      <c r="B33" s="84" t="s">
        <v>169</v>
      </c>
      <c r="C33" s="84">
        <v>14</v>
      </c>
      <c r="D33" s="84">
        <v>3</v>
      </c>
      <c r="E33" s="85">
        <v>148</v>
      </c>
      <c r="F33" s="86">
        <v>53.648915187376723</v>
      </c>
      <c r="G33" s="86">
        <v>0.59000000000000008</v>
      </c>
      <c r="H33" s="86">
        <v>0.63</v>
      </c>
      <c r="I33" s="85">
        <v>3.6641697877652937</v>
      </c>
      <c r="J33" s="85"/>
      <c r="K33" s="85"/>
      <c r="V33" s="84" t="s">
        <v>172</v>
      </c>
      <c r="W33" s="84" t="s">
        <v>169</v>
      </c>
      <c r="X33" s="84">
        <v>14</v>
      </c>
      <c r="Y33" s="84">
        <v>4</v>
      </c>
      <c r="Z33" s="85">
        <f>S74</f>
        <v>0</v>
      </c>
    </row>
    <row r="34" spans="1:26" x14ac:dyDescent="0.3">
      <c r="A34" s="84" t="s">
        <v>172</v>
      </c>
      <c r="B34" s="84" t="s">
        <v>169</v>
      </c>
      <c r="C34" s="84">
        <v>14</v>
      </c>
      <c r="D34" s="84">
        <v>4</v>
      </c>
      <c r="E34" s="85">
        <v>122.66666666666667</v>
      </c>
      <c r="F34" s="86">
        <v>56.80473372781065</v>
      </c>
      <c r="G34" s="86">
        <v>0.55000000000000004</v>
      </c>
      <c r="H34" s="86">
        <v>0.65</v>
      </c>
      <c r="I34" s="85">
        <v>3.4144818976279652</v>
      </c>
      <c r="J34" s="85"/>
      <c r="K34" s="85"/>
      <c r="V34" s="87" t="s">
        <v>173</v>
      </c>
      <c r="W34" s="87" t="s">
        <v>174</v>
      </c>
      <c r="X34" s="87">
        <v>15</v>
      </c>
      <c r="Y34" s="87">
        <v>1</v>
      </c>
      <c r="Z34" s="88">
        <f>S17</f>
        <v>0</v>
      </c>
    </row>
    <row r="35" spans="1:26" x14ac:dyDescent="0.3">
      <c r="A35" s="87" t="s">
        <v>173</v>
      </c>
      <c r="B35" s="87" t="s">
        <v>174</v>
      </c>
      <c r="C35" s="87">
        <v>15</v>
      </c>
      <c r="D35" s="87">
        <v>1</v>
      </c>
      <c r="E35" s="88">
        <v>142.66666666666666</v>
      </c>
      <c r="F35" s="89">
        <v>125.92592592592592</v>
      </c>
      <c r="G35" s="89">
        <v>0.55499999999999994</v>
      </c>
      <c r="H35" s="89">
        <v>0.81</v>
      </c>
      <c r="I35" s="88">
        <v>3.3426966292134837</v>
      </c>
      <c r="J35" s="88"/>
      <c r="K35" s="88"/>
      <c r="V35" s="87" t="s">
        <v>175</v>
      </c>
      <c r="W35" s="87" t="s">
        <v>174</v>
      </c>
      <c r="X35" s="87">
        <v>15</v>
      </c>
      <c r="Y35" s="87">
        <v>2</v>
      </c>
      <c r="Z35" s="88">
        <f>S53</f>
        <v>0</v>
      </c>
    </row>
    <row r="36" spans="1:26" x14ac:dyDescent="0.3">
      <c r="A36" s="87" t="s">
        <v>175</v>
      </c>
      <c r="B36" s="87" t="s">
        <v>174</v>
      </c>
      <c r="C36" s="87">
        <v>15</v>
      </c>
      <c r="D36" s="87">
        <v>2</v>
      </c>
      <c r="E36" s="88">
        <v>132</v>
      </c>
      <c r="F36" s="89">
        <v>12.623274161735699</v>
      </c>
      <c r="G36" s="89">
        <v>0.39500000000000002</v>
      </c>
      <c r="H36" s="89">
        <v>0.45</v>
      </c>
      <c r="I36" s="88">
        <v>3.4238451935081153</v>
      </c>
      <c r="J36" s="88"/>
      <c r="K36" s="88"/>
      <c r="V36" s="87" t="s">
        <v>176</v>
      </c>
      <c r="W36" s="87" t="s">
        <v>174</v>
      </c>
      <c r="X36" s="87">
        <v>15</v>
      </c>
      <c r="Y36" s="87">
        <v>3</v>
      </c>
      <c r="Z36" s="88">
        <f>S110</f>
        <v>0</v>
      </c>
    </row>
    <row r="37" spans="1:26" x14ac:dyDescent="0.3">
      <c r="A37" s="87" t="s">
        <v>176</v>
      </c>
      <c r="B37" s="87" t="s">
        <v>174</v>
      </c>
      <c r="C37" s="87">
        <v>15</v>
      </c>
      <c r="D37" s="87">
        <v>3</v>
      </c>
      <c r="E37" s="88">
        <v>138.66666666666666</v>
      </c>
      <c r="F37" s="89">
        <v>85.207100591715957</v>
      </c>
      <c r="G37" s="89">
        <v>0.63500000000000001</v>
      </c>
      <c r="H37" s="89">
        <v>0.67</v>
      </c>
      <c r="I37" s="88">
        <v>3.1210986267166043</v>
      </c>
      <c r="J37" s="88"/>
      <c r="K37" s="88"/>
      <c r="V37" s="87" t="s">
        <v>177</v>
      </c>
      <c r="W37" s="87" t="s">
        <v>174</v>
      </c>
      <c r="X37" s="87">
        <v>15</v>
      </c>
      <c r="Y37" s="87">
        <v>4</v>
      </c>
      <c r="Z37" s="88">
        <f>S86</f>
        <v>0</v>
      </c>
    </row>
    <row r="38" spans="1:26" x14ac:dyDescent="0.3">
      <c r="A38" s="87" t="s">
        <v>177</v>
      </c>
      <c r="B38" s="87" t="s">
        <v>174</v>
      </c>
      <c r="C38" s="87">
        <v>15</v>
      </c>
      <c r="D38" s="87">
        <v>4</v>
      </c>
      <c r="E38" s="88">
        <v>136</v>
      </c>
      <c r="F38" s="89">
        <v>129.38856015779092</v>
      </c>
      <c r="G38" s="89">
        <v>0.505</v>
      </c>
      <c r="H38" s="89">
        <v>0.71</v>
      </c>
      <c r="I38" s="88">
        <v>3.0243445692883899</v>
      </c>
      <c r="J38" s="88"/>
      <c r="K38" s="88"/>
      <c r="V38" s="90" t="s">
        <v>178</v>
      </c>
      <c r="W38" s="90" t="s">
        <v>179</v>
      </c>
      <c r="X38" s="90">
        <v>16</v>
      </c>
      <c r="Y38" s="90">
        <v>1</v>
      </c>
      <c r="Z38" s="91">
        <f>S26</f>
        <v>0</v>
      </c>
    </row>
    <row r="39" spans="1:26" x14ac:dyDescent="0.3">
      <c r="A39" s="90" t="s">
        <v>178</v>
      </c>
      <c r="B39" s="90" t="s">
        <v>179</v>
      </c>
      <c r="C39" s="90">
        <v>16</v>
      </c>
      <c r="D39" s="90">
        <v>1</v>
      </c>
      <c r="E39" s="91">
        <v>140</v>
      </c>
      <c r="F39" s="92">
        <v>262.96296296296299</v>
      </c>
      <c r="G39" s="92">
        <v>0.63</v>
      </c>
      <c r="H39" s="92">
        <v>0.82</v>
      </c>
      <c r="I39" s="91">
        <v>3.8951310861423227</v>
      </c>
      <c r="J39" s="91"/>
      <c r="K39" s="91"/>
      <c r="V39" s="90" t="s">
        <v>180</v>
      </c>
      <c r="W39" s="90" t="s">
        <v>179</v>
      </c>
      <c r="X39" s="90">
        <v>16</v>
      </c>
      <c r="Y39" s="90">
        <v>2</v>
      </c>
      <c r="Z39" s="91">
        <f>S62</f>
        <v>0</v>
      </c>
    </row>
    <row r="40" spans="1:26" x14ac:dyDescent="0.3">
      <c r="A40" s="90" t="s">
        <v>180</v>
      </c>
      <c r="B40" s="90" t="s">
        <v>179</v>
      </c>
      <c r="C40" s="90">
        <v>16</v>
      </c>
      <c r="D40" s="90">
        <v>2</v>
      </c>
      <c r="E40" s="91">
        <v>112</v>
      </c>
      <c r="F40" s="92">
        <v>6.3116370808678495</v>
      </c>
      <c r="G40" s="92">
        <v>0.37</v>
      </c>
      <c r="H40" s="92">
        <v>0.49</v>
      </c>
      <c r="I40" s="91">
        <v>3.2240948813982522</v>
      </c>
      <c r="J40" s="91"/>
      <c r="K40" s="91"/>
      <c r="V40" s="90" t="s">
        <v>181</v>
      </c>
      <c r="W40" s="90" t="s">
        <v>179</v>
      </c>
      <c r="X40" s="90">
        <v>16</v>
      </c>
      <c r="Y40" s="90">
        <v>3</v>
      </c>
      <c r="Z40" s="91">
        <f>S119</f>
        <v>0</v>
      </c>
    </row>
    <row r="41" spans="1:26" x14ac:dyDescent="0.3">
      <c r="A41" s="90" t="s">
        <v>181</v>
      </c>
      <c r="B41" s="90" t="s">
        <v>179</v>
      </c>
      <c r="C41" s="90">
        <v>16</v>
      </c>
      <c r="D41" s="90">
        <v>3</v>
      </c>
      <c r="E41" s="91">
        <v>134.66666666666666</v>
      </c>
      <c r="F41" s="92">
        <v>53.648915187376723</v>
      </c>
      <c r="G41" s="92">
        <v>0.55000000000000004</v>
      </c>
      <c r="H41" s="92">
        <v>0.55000000000000004</v>
      </c>
      <c r="I41" s="91">
        <v>3.8857677902621721</v>
      </c>
      <c r="J41" s="91"/>
      <c r="K41" s="91"/>
      <c r="V41" s="90" t="s">
        <v>182</v>
      </c>
      <c r="W41" s="90" t="s">
        <v>179</v>
      </c>
      <c r="X41" s="90">
        <v>16</v>
      </c>
      <c r="Y41" s="90">
        <v>4</v>
      </c>
      <c r="Z41" s="91">
        <f>S101</f>
        <v>0</v>
      </c>
    </row>
    <row r="42" spans="1:26" x14ac:dyDescent="0.3">
      <c r="A42" s="90" t="s">
        <v>182</v>
      </c>
      <c r="B42" s="90" t="s">
        <v>179</v>
      </c>
      <c r="C42" s="90">
        <v>16</v>
      </c>
      <c r="D42" s="90">
        <v>4</v>
      </c>
      <c r="E42" s="91">
        <v>117.33333333333333</v>
      </c>
      <c r="F42" s="92">
        <v>135.70019723865877</v>
      </c>
      <c r="G42" s="92">
        <v>0.57000000000000006</v>
      </c>
      <c r="H42" s="92">
        <v>0.72</v>
      </c>
      <c r="I42" s="91">
        <v>3.0898876404494384</v>
      </c>
      <c r="J42" s="91"/>
      <c r="K42" s="91"/>
      <c r="V42" s="93" t="s">
        <v>183</v>
      </c>
      <c r="W42" s="93" t="s">
        <v>184</v>
      </c>
      <c r="X42" s="93">
        <v>17</v>
      </c>
      <c r="Y42" s="93">
        <v>1</v>
      </c>
      <c r="Z42" s="94">
        <f>S32</f>
        <v>0</v>
      </c>
    </row>
    <row r="43" spans="1:26" x14ac:dyDescent="0.3">
      <c r="A43" s="93" t="s">
        <v>183</v>
      </c>
      <c r="B43" s="93" t="s">
        <v>184</v>
      </c>
      <c r="C43" s="93">
        <v>17</v>
      </c>
      <c r="D43" s="93">
        <v>1</v>
      </c>
      <c r="E43" s="94">
        <v>142.66666666666666</v>
      </c>
      <c r="F43" s="95">
        <v>92.592592592592595</v>
      </c>
      <c r="G43" s="95">
        <v>0.55499999999999994</v>
      </c>
      <c r="H43" s="95">
        <v>0.68</v>
      </c>
      <c r="I43" s="94">
        <v>3.2490636704119851</v>
      </c>
      <c r="J43" s="94"/>
      <c r="K43" s="94"/>
      <c r="V43" s="93" t="s">
        <v>185</v>
      </c>
      <c r="W43" s="93" t="s">
        <v>184</v>
      </c>
      <c r="X43" s="93">
        <v>17</v>
      </c>
      <c r="Y43" s="93">
        <v>2</v>
      </c>
      <c r="Z43" s="94">
        <f>S68</f>
        <v>0</v>
      </c>
    </row>
    <row r="44" spans="1:26" x14ac:dyDescent="0.3">
      <c r="A44" s="93" t="s">
        <v>185</v>
      </c>
      <c r="B44" s="93" t="s">
        <v>184</v>
      </c>
      <c r="C44" s="93">
        <v>17</v>
      </c>
      <c r="D44" s="93">
        <v>2</v>
      </c>
      <c r="E44" s="94">
        <v>125.33333333333333</v>
      </c>
      <c r="F44" s="95">
        <v>9.4674556213017738</v>
      </c>
      <c r="G44" s="95">
        <v>0.40500000000000003</v>
      </c>
      <c r="H44" s="95">
        <v>0.49</v>
      </c>
      <c r="I44" s="94">
        <v>3.2833957553058677</v>
      </c>
      <c r="J44" s="94"/>
      <c r="K44" s="94"/>
      <c r="V44" s="93" t="s">
        <v>186</v>
      </c>
      <c r="W44" s="93" t="s">
        <v>184</v>
      </c>
      <c r="X44" s="93">
        <v>17</v>
      </c>
      <c r="Y44" s="93">
        <v>3</v>
      </c>
      <c r="Z44" s="94">
        <f>S140</f>
        <v>0</v>
      </c>
    </row>
    <row r="45" spans="1:26" x14ac:dyDescent="0.3">
      <c r="A45" s="93" t="s">
        <v>186</v>
      </c>
      <c r="B45" s="93" t="s">
        <v>184</v>
      </c>
      <c r="C45" s="93">
        <v>17</v>
      </c>
      <c r="D45" s="93">
        <v>3</v>
      </c>
      <c r="E45" s="94">
        <v>142.66666666666666</v>
      </c>
      <c r="F45" s="95">
        <v>3.1558185404339247</v>
      </c>
      <c r="G45" s="95">
        <v>0.48499999999999999</v>
      </c>
      <c r="H45" s="95">
        <v>0.56000000000000005</v>
      </c>
      <c r="I45" s="94">
        <v>3.1491885143570539</v>
      </c>
      <c r="J45" s="94"/>
      <c r="K45" s="94"/>
      <c r="V45" s="93" t="s">
        <v>187</v>
      </c>
      <c r="W45" s="93" t="s">
        <v>184</v>
      </c>
      <c r="X45" s="93">
        <v>17</v>
      </c>
      <c r="Y45" s="93">
        <v>4</v>
      </c>
      <c r="Z45" s="94">
        <f>S104</f>
        <v>0</v>
      </c>
    </row>
    <row r="46" spans="1:26" x14ac:dyDescent="0.3">
      <c r="A46" s="93" t="s">
        <v>187</v>
      </c>
      <c r="B46" s="93" t="s">
        <v>184</v>
      </c>
      <c r="C46" s="93">
        <v>17</v>
      </c>
      <c r="D46" s="93">
        <v>4</v>
      </c>
      <c r="E46" s="94">
        <v>109.33333333333333</v>
      </c>
      <c r="F46" s="95">
        <v>91.518737672583811</v>
      </c>
      <c r="G46" s="95">
        <v>0.56499999999999995</v>
      </c>
      <c r="H46" s="95">
        <v>0.7</v>
      </c>
      <c r="I46" s="94">
        <v>3.3520599250936334</v>
      </c>
      <c r="J46" s="94"/>
      <c r="K46" s="94"/>
      <c r="V46" s="96" t="s">
        <v>188</v>
      </c>
      <c r="W46" s="96" t="s">
        <v>189</v>
      </c>
      <c r="X46" s="96">
        <v>18</v>
      </c>
      <c r="Y46" s="96">
        <v>1</v>
      </c>
      <c r="Z46" s="97">
        <f>S35</f>
        <v>0</v>
      </c>
    </row>
    <row r="47" spans="1:26" x14ac:dyDescent="0.3">
      <c r="A47" s="96" t="s">
        <v>188</v>
      </c>
      <c r="B47" s="96" t="s">
        <v>189</v>
      </c>
      <c r="C47" s="96">
        <v>18</v>
      </c>
      <c r="D47" s="96">
        <v>1</v>
      </c>
      <c r="E47" s="97">
        <v>129.33333333333334</v>
      </c>
      <c r="F47" s="98">
        <v>100</v>
      </c>
      <c r="G47" s="98">
        <v>0.53499999999999992</v>
      </c>
      <c r="H47" s="98">
        <v>0.76</v>
      </c>
      <c r="I47" s="97">
        <v>3.3114856429463169</v>
      </c>
      <c r="J47" s="97"/>
      <c r="K47" s="97"/>
      <c r="V47" s="96" t="s">
        <v>190</v>
      </c>
      <c r="W47" s="96" t="s">
        <v>189</v>
      </c>
      <c r="X47" s="96">
        <v>18</v>
      </c>
      <c r="Y47" s="96">
        <v>2</v>
      </c>
      <c r="Z47" s="97">
        <f>S71</f>
        <v>0</v>
      </c>
    </row>
    <row r="48" spans="1:26" x14ac:dyDescent="0.3">
      <c r="A48" s="96" t="s">
        <v>190</v>
      </c>
      <c r="B48" s="96" t="s">
        <v>189</v>
      </c>
      <c r="C48" s="96">
        <v>18</v>
      </c>
      <c r="D48" s="96">
        <v>2</v>
      </c>
      <c r="E48" s="97">
        <v>126.66666666666667</v>
      </c>
      <c r="F48" s="98">
        <v>15.779092702169622</v>
      </c>
      <c r="G48" s="98">
        <v>0.42499999999999999</v>
      </c>
      <c r="H48" s="98">
        <v>0.5</v>
      </c>
      <c r="I48" s="97">
        <v>3.0399500624219726</v>
      </c>
      <c r="J48" s="97"/>
      <c r="K48" s="97"/>
      <c r="V48" s="96" t="s">
        <v>191</v>
      </c>
      <c r="W48" s="96" t="s">
        <v>189</v>
      </c>
      <c r="X48" s="96">
        <v>18</v>
      </c>
      <c r="Y48" s="96">
        <v>3</v>
      </c>
      <c r="Z48" s="97">
        <f>S143</f>
        <v>0</v>
      </c>
    </row>
    <row r="49" spans="1:26" x14ac:dyDescent="0.3">
      <c r="A49" s="96" t="s">
        <v>191</v>
      </c>
      <c r="B49" s="96" t="s">
        <v>189</v>
      </c>
      <c r="C49" s="96">
        <v>18</v>
      </c>
      <c r="D49" s="96">
        <v>3</v>
      </c>
      <c r="E49" s="97">
        <v>134.66666666666666</v>
      </c>
      <c r="F49" s="98">
        <v>22.090729783037471</v>
      </c>
      <c r="G49" s="98">
        <v>0.44499999999999995</v>
      </c>
      <c r="H49" s="98">
        <v>0.5</v>
      </c>
      <c r="I49" s="97">
        <v>3.8046192259675409</v>
      </c>
      <c r="J49" s="97"/>
      <c r="K49" s="97"/>
      <c r="V49" s="96" t="s">
        <v>192</v>
      </c>
      <c r="W49" s="96" t="s">
        <v>189</v>
      </c>
      <c r="X49" s="96">
        <v>18</v>
      </c>
      <c r="Y49" s="96">
        <v>4</v>
      </c>
      <c r="Z49" s="97">
        <f>S107</f>
        <v>0</v>
      </c>
    </row>
    <row r="50" spans="1:26" x14ac:dyDescent="0.3">
      <c r="A50" s="96" t="s">
        <v>192</v>
      </c>
      <c r="B50" s="96" t="s">
        <v>189</v>
      </c>
      <c r="C50" s="96">
        <v>18</v>
      </c>
      <c r="D50" s="96">
        <v>4</v>
      </c>
      <c r="E50" s="97">
        <v>125.33333333333333</v>
      </c>
      <c r="F50" s="98">
        <v>151.47928994082838</v>
      </c>
      <c r="G50" s="98">
        <v>0.56999999999999995</v>
      </c>
      <c r="H50" s="98">
        <v>0.66</v>
      </c>
      <c r="I50" s="97">
        <v>2.880774032459426</v>
      </c>
      <c r="J50" s="97"/>
      <c r="K50" s="97"/>
    </row>
  </sheetData>
  <mergeCells count="1">
    <mergeCell ref="A1:K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F7D24-FA9C-4346-A63D-6E15DFB9D250}">
  <sheetPr codeName="Sheet6"/>
  <dimension ref="A1:AV45"/>
  <sheetViews>
    <sheetView topLeftCell="B1" zoomScale="90" zoomScaleNormal="90" workbookViewId="0">
      <selection activeCell="E41" sqref="E41"/>
    </sheetView>
  </sheetViews>
  <sheetFormatPr defaultColWidth="9.109375" defaultRowHeight="13.2" x14ac:dyDescent="0.25"/>
  <cols>
    <col min="1" max="1" width="0" style="1" hidden="1" customWidth="1"/>
    <col min="2" max="2" width="9.109375" style="1"/>
    <col min="3" max="3" width="13.44140625" style="1" customWidth="1"/>
    <col min="4" max="4" width="14.44140625" style="1" customWidth="1"/>
    <col min="5" max="5" width="17" style="3" customWidth="1"/>
    <col min="6" max="8" width="13.44140625" style="1" customWidth="1"/>
    <col min="9" max="9" width="0" style="1" hidden="1" customWidth="1"/>
    <col min="10" max="35" width="13.44140625" style="1" customWidth="1"/>
    <col min="36" max="36" width="0" style="1" hidden="1" customWidth="1"/>
    <col min="37" max="16384" width="9.109375" style="1"/>
  </cols>
  <sheetData>
    <row r="1" spans="1:48" ht="28.5" customHeight="1" thickBot="1" x14ac:dyDescent="0.45">
      <c r="B1" s="445" t="s">
        <v>259</v>
      </c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446"/>
      <c r="Q1" s="446"/>
      <c r="R1" s="446"/>
      <c r="S1" s="446"/>
      <c r="T1" s="446"/>
      <c r="U1" s="446"/>
      <c r="V1" s="446"/>
      <c r="W1" s="446"/>
      <c r="X1" s="446"/>
      <c r="Y1" s="446"/>
      <c r="Z1" s="446"/>
      <c r="AA1" s="446"/>
      <c r="AB1" s="446"/>
      <c r="AC1" s="446"/>
      <c r="AD1" s="446"/>
      <c r="AE1" s="446"/>
      <c r="AF1" s="446"/>
      <c r="AG1" s="446"/>
      <c r="AH1" s="446"/>
      <c r="AI1" s="447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</row>
    <row r="2" spans="1:48" ht="40.200000000000003" thickBot="1" x14ac:dyDescent="0.3">
      <c r="A2" s="115" t="s">
        <v>0</v>
      </c>
      <c r="B2" s="116" t="s">
        <v>260</v>
      </c>
      <c r="C2" s="116" t="s">
        <v>112</v>
      </c>
      <c r="D2" s="116" t="s">
        <v>113</v>
      </c>
      <c r="E2" s="116" t="s">
        <v>62</v>
      </c>
      <c r="F2" s="116" t="s">
        <v>114</v>
      </c>
      <c r="G2" s="116" t="s">
        <v>9</v>
      </c>
      <c r="H2" s="116" t="s">
        <v>261</v>
      </c>
      <c r="I2" s="117"/>
      <c r="J2" s="116" t="s">
        <v>262</v>
      </c>
      <c r="K2" s="116" t="s">
        <v>263</v>
      </c>
      <c r="L2" s="116" t="s">
        <v>264</v>
      </c>
      <c r="M2" s="116" t="s">
        <v>265</v>
      </c>
      <c r="N2" s="116" t="s">
        <v>266</v>
      </c>
      <c r="O2" s="116" t="s">
        <v>267</v>
      </c>
      <c r="P2" s="116" t="s">
        <v>268</v>
      </c>
      <c r="Q2" s="116" t="s">
        <v>269</v>
      </c>
      <c r="R2" s="116" t="s">
        <v>270</v>
      </c>
      <c r="S2" s="116" t="s">
        <v>271</v>
      </c>
      <c r="T2" s="116" t="s">
        <v>272</v>
      </c>
      <c r="U2" s="116" t="s">
        <v>273</v>
      </c>
      <c r="V2" s="116" t="s">
        <v>274</v>
      </c>
      <c r="W2" s="116" t="s">
        <v>275</v>
      </c>
      <c r="X2" s="116" t="s">
        <v>276</v>
      </c>
      <c r="Y2" s="116" t="s">
        <v>277</v>
      </c>
      <c r="Z2" s="116" t="s">
        <v>278</v>
      </c>
      <c r="AA2" s="116" t="s">
        <v>279</v>
      </c>
      <c r="AB2" s="116" t="s">
        <v>280</v>
      </c>
      <c r="AC2" s="116" t="s">
        <v>281</v>
      </c>
      <c r="AD2" s="116" t="s">
        <v>282</v>
      </c>
      <c r="AE2" s="116" t="s">
        <v>283</v>
      </c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</row>
    <row r="3" spans="1:48" s="121" customFormat="1" x14ac:dyDescent="0.25">
      <c r="A3" s="118"/>
      <c r="B3" s="119">
        <v>1</v>
      </c>
      <c r="C3" s="120">
        <v>5</v>
      </c>
      <c r="D3" s="120">
        <v>1</v>
      </c>
      <c r="E3" s="120" t="s">
        <v>284</v>
      </c>
      <c r="F3" s="120">
        <v>1</v>
      </c>
      <c r="G3" s="120" t="s">
        <v>18</v>
      </c>
      <c r="H3" s="120" t="s">
        <v>285</v>
      </c>
      <c r="I3" s="119"/>
      <c r="J3" s="120">
        <v>0</v>
      </c>
      <c r="K3" s="120">
        <v>1</v>
      </c>
      <c r="L3" s="120">
        <v>0.9</v>
      </c>
      <c r="M3" s="120">
        <v>6</v>
      </c>
      <c r="N3" s="120">
        <v>14</v>
      </c>
      <c r="O3" s="120">
        <v>0.95</v>
      </c>
      <c r="P3" s="120">
        <v>2.2999999999999998</v>
      </c>
      <c r="Q3" s="120">
        <v>0.34</v>
      </c>
      <c r="R3" s="120">
        <v>3.4000000000000002E-2</v>
      </c>
      <c r="S3" s="120">
        <v>6</v>
      </c>
      <c r="T3" s="120">
        <v>6.4</v>
      </c>
      <c r="U3" s="120">
        <v>0.32</v>
      </c>
      <c r="V3" s="120">
        <v>7.3</v>
      </c>
      <c r="W3" s="120">
        <v>1.1100000000000001</v>
      </c>
      <c r="X3" s="120">
        <v>0.76</v>
      </c>
      <c r="Y3" s="120">
        <v>0.03</v>
      </c>
      <c r="Z3" s="120">
        <v>1.71</v>
      </c>
      <c r="AA3" s="120">
        <v>0.13</v>
      </c>
      <c r="AB3" s="120">
        <v>0.03</v>
      </c>
      <c r="AC3" s="120">
        <v>0.04</v>
      </c>
      <c r="AD3" s="120">
        <v>0.15</v>
      </c>
      <c r="AE3" s="120">
        <v>1</v>
      </c>
    </row>
    <row r="4" spans="1:48" s="114" customFormat="1" x14ac:dyDescent="0.25">
      <c r="A4" s="122"/>
      <c r="B4" s="117">
        <v>2</v>
      </c>
      <c r="C4" s="123">
        <v>10</v>
      </c>
      <c r="D4" s="123">
        <v>1</v>
      </c>
      <c r="E4" s="123" t="s">
        <v>284</v>
      </c>
      <c r="F4" s="123">
        <v>2</v>
      </c>
      <c r="G4" s="123" t="s">
        <v>18</v>
      </c>
      <c r="H4" s="123" t="s">
        <v>285</v>
      </c>
      <c r="I4" s="117"/>
      <c r="J4" s="123">
        <v>0</v>
      </c>
      <c r="K4" s="123">
        <v>1</v>
      </c>
      <c r="L4" s="123">
        <v>0.9</v>
      </c>
      <c r="M4" s="123">
        <v>13</v>
      </c>
      <c r="N4" s="123">
        <v>16</v>
      </c>
      <c r="O4" s="123">
        <v>0.95</v>
      </c>
      <c r="P4" s="123">
        <v>1.6</v>
      </c>
      <c r="Q4" s="123">
        <v>0.55000000000000004</v>
      </c>
      <c r="R4" s="123">
        <v>3.9E-2</v>
      </c>
      <c r="S4" s="123">
        <v>5.7</v>
      </c>
      <c r="T4" s="123">
        <v>6.5</v>
      </c>
      <c r="U4" s="123">
        <v>0.37</v>
      </c>
      <c r="V4" s="123">
        <v>8.6999999999999993</v>
      </c>
      <c r="W4" s="123">
        <v>1.57</v>
      </c>
      <c r="X4" s="123">
        <v>0.93</v>
      </c>
      <c r="Y4" s="123">
        <v>6.0999999999999999E-2</v>
      </c>
      <c r="Z4" s="123">
        <v>2.15</v>
      </c>
      <c r="AA4" s="123">
        <v>0.24</v>
      </c>
      <c r="AB4" s="123">
        <v>0.04</v>
      </c>
      <c r="AC4" s="123">
        <v>0.02</v>
      </c>
      <c r="AD4" s="123">
        <v>0.2</v>
      </c>
      <c r="AE4" s="123">
        <v>2.1</v>
      </c>
    </row>
    <row r="5" spans="1:48" s="114" customFormat="1" x14ac:dyDescent="0.25">
      <c r="A5" s="122"/>
      <c r="B5" s="117">
        <v>3</v>
      </c>
      <c r="C5" s="123">
        <v>24</v>
      </c>
      <c r="D5" s="123">
        <v>1</v>
      </c>
      <c r="E5" s="123" t="s">
        <v>284</v>
      </c>
      <c r="F5" s="123">
        <v>3</v>
      </c>
      <c r="G5" s="123" t="s">
        <v>18</v>
      </c>
      <c r="H5" s="123" t="s">
        <v>285</v>
      </c>
      <c r="I5" s="117"/>
      <c r="J5" s="123">
        <v>0</v>
      </c>
      <c r="K5" s="123">
        <v>1</v>
      </c>
      <c r="L5" s="123">
        <v>1</v>
      </c>
      <c r="M5" s="123">
        <v>20</v>
      </c>
      <c r="N5" s="123">
        <v>12</v>
      </c>
      <c r="O5" s="123">
        <v>23</v>
      </c>
      <c r="P5" s="123">
        <v>1.8</v>
      </c>
      <c r="Q5" s="123">
        <v>1.1200000000000001</v>
      </c>
      <c r="R5" s="123">
        <v>6.6000000000000003E-2</v>
      </c>
      <c r="S5" s="123">
        <v>5.9</v>
      </c>
      <c r="T5" s="123">
        <v>6.2</v>
      </c>
      <c r="U5" s="123">
        <v>0.23</v>
      </c>
      <c r="V5" s="123">
        <v>12.5</v>
      </c>
      <c r="W5" s="123">
        <v>1.77</v>
      </c>
      <c r="X5" s="123">
        <v>1.23</v>
      </c>
      <c r="Y5" s="123">
        <v>6.3E-2</v>
      </c>
      <c r="Z5" s="123">
        <v>2.93</v>
      </c>
      <c r="AA5" s="123">
        <v>0.41</v>
      </c>
      <c r="AB5" s="123">
        <v>7.0000000000000007E-2</v>
      </c>
      <c r="AC5" s="123">
        <v>0.04</v>
      </c>
      <c r="AD5" s="123">
        <v>0.27</v>
      </c>
      <c r="AE5" s="123">
        <v>6.2</v>
      </c>
    </row>
    <row r="6" spans="1:48" s="127" customFormat="1" x14ac:dyDescent="0.25">
      <c r="A6" s="124"/>
      <c r="B6" s="125">
        <v>4</v>
      </c>
      <c r="C6" s="126">
        <v>19</v>
      </c>
      <c r="D6" s="126">
        <v>1</v>
      </c>
      <c r="E6" s="126" t="s">
        <v>284</v>
      </c>
      <c r="F6" s="126">
        <v>4</v>
      </c>
      <c r="G6" s="126" t="s">
        <v>18</v>
      </c>
      <c r="H6" s="126" t="s">
        <v>285</v>
      </c>
      <c r="I6" s="125"/>
      <c r="J6" s="126">
        <v>0</v>
      </c>
      <c r="K6" s="126">
        <v>1</v>
      </c>
      <c r="L6" s="126">
        <v>1</v>
      </c>
      <c r="M6" s="126">
        <v>15</v>
      </c>
      <c r="N6" s="126">
        <v>16</v>
      </c>
      <c r="O6" s="126">
        <v>17</v>
      </c>
      <c r="P6" s="126">
        <v>9.1</v>
      </c>
      <c r="Q6" s="126">
        <v>0.77</v>
      </c>
      <c r="R6" s="126">
        <v>7.9000000000000001E-2</v>
      </c>
      <c r="S6" s="126">
        <v>5.8</v>
      </c>
      <c r="T6" s="126">
        <v>6.7</v>
      </c>
      <c r="U6" s="126">
        <v>0.32</v>
      </c>
      <c r="V6" s="126">
        <v>14.1</v>
      </c>
      <c r="W6" s="126">
        <v>1.58</v>
      </c>
      <c r="X6" s="126">
        <v>1.1100000000000001</v>
      </c>
      <c r="Y6" s="126">
        <v>6.5000000000000002E-2</v>
      </c>
      <c r="Z6" s="126">
        <v>3.35</v>
      </c>
      <c r="AA6" s="126">
        <v>0.32</v>
      </c>
      <c r="AB6" s="126">
        <v>0.06</v>
      </c>
      <c r="AC6" s="126">
        <v>0.08</v>
      </c>
      <c r="AD6" s="126">
        <v>0.28999999999999998</v>
      </c>
      <c r="AE6" s="126">
        <v>6.4</v>
      </c>
    </row>
    <row r="7" spans="1:48" s="131" customFormat="1" x14ac:dyDescent="0.25">
      <c r="A7" s="128"/>
      <c r="B7" s="129">
        <v>5</v>
      </c>
      <c r="C7" s="130">
        <v>6</v>
      </c>
      <c r="D7" s="130">
        <v>2</v>
      </c>
      <c r="E7" s="130" t="s">
        <v>125</v>
      </c>
      <c r="F7" s="130">
        <v>1</v>
      </c>
      <c r="G7" s="130" t="s">
        <v>18</v>
      </c>
      <c r="H7" s="130" t="s">
        <v>285</v>
      </c>
      <c r="I7" s="129"/>
      <c r="J7" s="130">
        <v>0</v>
      </c>
      <c r="K7" s="130">
        <v>1</v>
      </c>
      <c r="L7" s="130">
        <v>3</v>
      </c>
      <c r="M7" s="130">
        <v>14</v>
      </c>
      <c r="N7" s="130">
        <v>13</v>
      </c>
      <c r="O7" s="130">
        <v>39</v>
      </c>
      <c r="P7" s="130">
        <v>1.7</v>
      </c>
      <c r="Q7" s="130">
        <v>0.43</v>
      </c>
      <c r="R7" s="130">
        <v>4.5999999999999999E-2</v>
      </c>
      <c r="S7" s="130">
        <v>6</v>
      </c>
      <c r="T7" s="130">
        <v>6.6</v>
      </c>
      <c r="U7" s="130">
        <v>0.41</v>
      </c>
      <c r="V7" s="130">
        <v>7.9</v>
      </c>
      <c r="W7" s="130">
        <v>1.22</v>
      </c>
      <c r="X7" s="130">
        <v>1.1499999999999999</v>
      </c>
      <c r="Y7" s="130">
        <v>4.3999999999999997E-2</v>
      </c>
      <c r="Z7" s="130">
        <v>1.79</v>
      </c>
      <c r="AA7" s="130">
        <v>0.15</v>
      </c>
      <c r="AB7" s="130">
        <v>0.13</v>
      </c>
      <c r="AC7" s="130">
        <v>0.02</v>
      </c>
      <c r="AD7" s="130">
        <v>0.15</v>
      </c>
      <c r="AE7" s="130">
        <v>2.6</v>
      </c>
    </row>
    <row r="8" spans="1:48" s="114" customFormat="1" x14ac:dyDescent="0.25">
      <c r="A8" s="122"/>
      <c r="B8" s="117">
        <v>6</v>
      </c>
      <c r="C8" s="123">
        <v>9</v>
      </c>
      <c r="D8" s="123">
        <v>2</v>
      </c>
      <c r="E8" s="123" t="s">
        <v>125</v>
      </c>
      <c r="F8" s="123">
        <v>2</v>
      </c>
      <c r="G8" s="123" t="s">
        <v>18</v>
      </c>
      <c r="H8" s="123" t="s">
        <v>286</v>
      </c>
      <c r="I8" s="117"/>
      <c r="J8" s="123">
        <v>0</v>
      </c>
      <c r="K8" s="123">
        <v>1</v>
      </c>
      <c r="L8" s="123">
        <v>0.9</v>
      </c>
      <c r="M8" s="123">
        <v>5</v>
      </c>
      <c r="N8" s="123">
        <v>14</v>
      </c>
      <c r="O8" s="123">
        <v>0.95</v>
      </c>
      <c r="P8" s="123">
        <v>1.4</v>
      </c>
      <c r="Q8" s="123">
        <v>0.41</v>
      </c>
      <c r="R8" s="123">
        <v>2.7E-2</v>
      </c>
      <c r="S8" s="123">
        <v>5.9</v>
      </c>
      <c r="T8" s="123">
        <v>6.6</v>
      </c>
      <c r="U8" s="123">
        <v>0.41</v>
      </c>
      <c r="V8" s="123">
        <v>9.9</v>
      </c>
      <c r="W8" s="123">
        <v>1.1200000000000001</v>
      </c>
      <c r="X8" s="123">
        <v>0.57999999999999996</v>
      </c>
      <c r="Y8" s="123">
        <v>7.6999999999999999E-2</v>
      </c>
      <c r="Z8" s="123">
        <v>1.74</v>
      </c>
      <c r="AA8" s="123">
        <v>0.18</v>
      </c>
      <c r="AB8" s="123">
        <v>0.05</v>
      </c>
      <c r="AC8" s="123">
        <v>0.02</v>
      </c>
      <c r="AD8" s="123">
        <v>0.14000000000000001</v>
      </c>
      <c r="AE8" s="123">
        <v>4.7</v>
      </c>
    </row>
    <row r="9" spans="1:48" s="114" customFormat="1" x14ac:dyDescent="0.25">
      <c r="A9" s="122"/>
      <c r="B9" s="117">
        <v>7</v>
      </c>
      <c r="C9" s="123">
        <v>27</v>
      </c>
      <c r="D9" s="123">
        <v>2</v>
      </c>
      <c r="E9" s="123" t="s">
        <v>125</v>
      </c>
      <c r="F9" s="123">
        <v>3</v>
      </c>
      <c r="G9" s="123" t="s">
        <v>18</v>
      </c>
      <c r="H9" s="123" t="s">
        <v>285</v>
      </c>
      <c r="I9" s="117"/>
      <c r="J9" s="123">
        <v>0</v>
      </c>
      <c r="K9" s="123">
        <v>1</v>
      </c>
      <c r="L9" s="123">
        <v>0.9</v>
      </c>
      <c r="M9" s="123">
        <v>5</v>
      </c>
      <c r="N9" s="123">
        <v>17</v>
      </c>
      <c r="O9" s="123">
        <v>21</v>
      </c>
      <c r="P9" s="123">
        <v>19.7</v>
      </c>
      <c r="Q9" s="123">
        <v>0.36</v>
      </c>
      <c r="R9" s="123">
        <v>0.06</v>
      </c>
      <c r="S9" s="123">
        <v>6.1</v>
      </c>
      <c r="T9" s="123">
        <v>6.6</v>
      </c>
      <c r="U9" s="123">
        <v>0.26</v>
      </c>
      <c r="V9" s="123">
        <v>10.1</v>
      </c>
      <c r="W9" s="123">
        <v>1.21</v>
      </c>
      <c r="X9" s="123">
        <v>0.67</v>
      </c>
      <c r="Y9" s="123">
        <v>3.5000000000000003E-2</v>
      </c>
      <c r="Z9" s="123">
        <v>1.7</v>
      </c>
      <c r="AA9" s="123">
        <v>0.14000000000000001</v>
      </c>
      <c r="AB9" s="123">
        <v>0.03</v>
      </c>
      <c r="AC9" s="123">
        <v>0.01</v>
      </c>
      <c r="AD9" s="123">
        <v>0.18</v>
      </c>
      <c r="AE9" s="123">
        <v>6.3</v>
      </c>
    </row>
    <row r="10" spans="1:48" s="127" customFormat="1" x14ac:dyDescent="0.25">
      <c r="A10" s="124"/>
      <c r="B10" s="125">
        <v>8</v>
      </c>
      <c r="C10" s="126">
        <v>21</v>
      </c>
      <c r="D10" s="126">
        <v>2</v>
      </c>
      <c r="E10" s="126" t="s">
        <v>125</v>
      </c>
      <c r="F10" s="126">
        <v>4</v>
      </c>
      <c r="G10" s="126" t="s">
        <v>18</v>
      </c>
      <c r="H10" s="126" t="s">
        <v>286</v>
      </c>
      <c r="I10" s="125"/>
      <c r="J10" s="126">
        <v>0</v>
      </c>
      <c r="K10" s="126">
        <v>1</v>
      </c>
      <c r="L10" s="126">
        <v>3</v>
      </c>
      <c r="M10" s="126">
        <v>9</v>
      </c>
      <c r="N10" s="126">
        <v>14</v>
      </c>
      <c r="O10" s="126">
        <v>18</v>
      </c>
      <c r="P10" s="126">
        <v>4.5</v>
      </c>
      <c r="Q10" s="126">
        <v>0.6</v>
      </c>
      <c r="R10" s="126">
        <v>5.6000000000000001E-2</v>
      </c>
      <c r="S10" s="126">
        <v>6.5</v>
      </c>
      <c r="T10" s="126">
        <v>7.2</v>
      </c>
      <c r="U10" s="126">
        <v>0.35</v>
      </c>
      <c r="V10" s="126">
        <v>9.6</v>
      </c>
      <c r="W10" s="126">
        <v>2.13</v>
      </c>
      <c r="X10" s="126">
        <v>1.91</v>
      </c>
      <c r="Y10" s="126">
        <v>6.6000000000000003E-2</v>
      </c>
      <c r="Z10" s="126">
        <v>2.34</v>
      </c>
      <c r="AA10" s="126">
        <v>0.23</v>
      </c>
      <c r="AB10" s="126">
        <v>0.04</v>
      </c>
      <c r="AC10" s="126">
        <v>0.02</v>
      </c>
      <c r="AD10" s="126">
        <v>0.28000000000000003</v>
      </c>
      <c r="AE10" s="126">
        <v>9.4</v>
      </c>
    </row>
    <row r="11" spans="1:48" s="131" customFormat="1" x14ac:dyDescent="0.25">
      <c r="A11" s="128"/>
      <c r="B11" s="129">
        <v>9</v>
      </c>
      <c r="C11" s="130">
        <v>4</v>
      </c>
      <c r="D11" s="130">
        <v>3</v>
      </c>
      <c r="E11" s="130" t="s">
        <v>126</v>
      </c>
      <c r="F11" s="130">
        <v>1</v>
      </c>
      <c r="G11" s="130" t="s">
        <v>18</v>
      </c>
      <c r="H11" s="130" t="s">
        <v>285</v>
      </c>
      <c r="I11" s="129"/>
      <c r="J11" s="130">
        <v>0</v>
      </c>
      <c r="K11" s="130">
        <v>1</v>
      </c>
      <c r="L11" s="130">
        <v>0.9</v>
      </c>
      <c r="M11" s="130">
        <v>5</v>
      </c>
      <c r="N11" s="130">
        <v>11</v>
      </c>
      <c r="O11" s="130">
        <v>0.95</v>
      </c>
      <c r="P11" s="130">
        <v>16.100000000000001</v>
      </c>
      <c r="Q11" s="130">
        <v>0.35</v>
      </c>
      <c r="R11" s="130">
        <v>5.1999999999999998E-2</v>
      </c>
      <c r="S11" s="130">
        <v>5.7</v>
      </c>
      <c r="T11" s="130">
        <v>6.5</v>
      </c>
      <c r="U11" s="130">
        <v>0.4</v>
      </c>
      <c r="V11" s="130">
        <v>7.7</v>
      </c>
      <c r="W11" s="130">
        <v>1.08</v>
      </c>
      <c r="X11" s="130">
        <v>0.8</v>
      </c>
      <c r="Y11" s="130">
        <v>6.2E-2</v>
      </c>
      <c r="Z11" s="130">
        <v>1.55</v>
      </c>
      <c r="AA11" s="130">
        <v>0.1</v>
      </c>
      <c r="AB11" s="130">
        <v>0.03</v>
      </c>
      <c r="AC11" s="130">
        <v>0.03</v>
      </c>
      <c r="AD11" s="130">
        <v>0.14000000000000001</v>
      </c>
      <c r="AE11" s="130" t="s">
        <v>287</v>
      </c>
    </row>
    <row r="12" spans="1:48" s="114" customFormat="1" x14ac:dyDescent="0.25">
      <c r="A12" s="122"/>
      <c r="B12" s="117">
        <v>10</v>
      </c>
      <c r="C12" s="123">
        <v>11</v>
      </c>
      <c r="D12" s="123">
        <v>3</v>
      </c>
      <c r="E12" s="123" t="s">
        <v>126</v>
      </c>
      <c r="F12" s="123">
        <v>2</v>
      </c>
      <c r="G12" s="123" t="s">
        <v>18</v>
      </c>
      <c r="H12" s="123" t="s">
        <v>285</v>
      </c>
      <c r="I12" s="117"/>
      <c r="J12" s="123">
        <v>5</v>
      </c>
      <c r="K12" s="123">
        <v>1</v>
      </c>
      <c r="L12" s="123">
        <v>1</v>
      </c>
      <c r="M12" s="123">
        <v>5</v>
      </c>
      <c r="N12" s="123">
        <v>12</v>
      </c>
      <c r="O12" s="123">
        <v>0.95</v>
      </c>
      <c r="P12" s="123">
        <v>4.2</v>
      </c>
      <c r="Q12" s="123">
        <v>0.45</v>
      </c>
      <c r="R12" s="123">
        <v>3.9E-2</v>
      </c>
      <c r="S12" s="123">
        <v>6</v>
      </c>
      <c r="T12" s="123">
        <v>6.3</v>
      </c>
      <c r="U12" s="123">
        <v>0.47</v>
      </c>
      <c r="V12" s="123">
        <v>6.9</v>
      </c>
      <c r="W12" s="123">
        <v>1.25</v>
      </c>
      <c r="X12" s="123">
        <v>0.71</v>
      </c>
      <c r="Y12" s="123">
        <v>8.3000000000000004E-2</v>
      </c>
      <c r="Z12" s="123">
        <v>2.0299999999999998</v>
      </c>
      <c r="AA12" s="123">
        <v>0.16</v>
      </c>
      <c r="AB12" s="123">
        <v>0.04</v>
      </c>
      <c r="AC12" s="123">
        <v>0.02</v>
      </c>
      <c r="AD12" s="123">
        <v>0.17</v>
      </c>
      <c r="AE12" s="123">
        <v>13.9</v>
      </c>
    </row>
    <row r="13" spans="1:48" s="114" customFormat="1" x14ac:dyDescent="0.25">
      <c r="A13" s="122"/>
      <c r="B13" s="117">
        <v>11</v>
      </c>
      <c r="C13" s="123">
        <v>22</v>
      </c>
      <c r="D13" s="123">
        <v>3</v>
      </c>
      <c r="E13" s="123" t="s">
        <v>126</v>
      </c>
      <c r="F13" s="123">
        <v>3</v>
      </c>
      <c r="G13" s="123" t="s">
        <v>18</v>
      </c>
      <c r="H13" s="123" t="s">
        <v>286</v>
      </c>
      <c r="I13" s="117"/>
      <c r="J13" s="123">
        <v>0</v>
      </c>
      <c r="K13" s="123">
        <v>1</v>
      </c>
      <c r="L13" s="123">
        <v>1</v>
      </c>
      <c r="M13" s="123">
        <v>27</v>
      </c>
      <c r="N13" s="123">
        <v>13</v>
      </c>
      <c r="O13" s="123">
        <v>22</v>
      </c>
      <c r="P13" s="123">
        <v>23.9</v>
      </c>
      <c r="Q13" s="123">
        <v>0.67</v>
      </c>
      <c r="R13" s="123">
        <v>0.122</v>
      </c>
      <c r="S13" s="123">
        <v>5.8</v>
      </c>
      <c r="T13" s="123">
        <v>6.4</v>
      </c>
      <c r="U13" s="123">
        <v>0.69</v>
      </c>
      <c r="V13" s="123">
        <v>9.5</v>
      </c>
      <c r="W13" s="123">
        <v>1.47</v>
      </c>
      <c r="X13" s="123">
        <v>1.4</v>
      </c>
      <c r="Y13" s="123">
        <v>3.5999999999999997E-2</v>
      </c>
      <c r="Z13" s="123">
        <v>2.72</v>
      </c>
      <c r="AA13" s="123">
        <v>0.26</v>
      </c>
      <c r="AB13" s="123">
        <v>0.06</v>
      </c>
      <c r="AC13" s="123">
        <v>0.05</v>
      </c>
      <c r="AD13" s="123">
        <v>0.2</v>
      </c>
      <c r="AE13" s="123">
        <v>4.5999999999999996</v>
      </c>
    </row>
    <row r="14" spans="1:48" s="135" customFormat="1" ht="13.8" thickBot="1" x14ac:dyDescent="0.3">
      <c r="A14" s="132"/>
      <c r="B14" s="133">
        <v>12</v>
      </c>
      <c r="C14" s="134">
        <v>16</v>
      </c>
      <c r="D14" s="134">
        <v>3</v>
      </c>
      <c r="E14" s="134" t="s">
        <v>126</v>
      </c>
      <c r="F14" s="134">
        <v>4</v>
      </c>
      <c r="G14" s="134" t="s">
        <v>18</v>
      </c>
      <c r="H14" s="134" t="s">
        <v>285</v>
      </c>
      <c r="I14" s="133"/>
      <c r="J14" s="134">
        <v>0</v>
      </c>
      <c r="K14" s="134">
        <v>1</v>
      </c>
      <c r="L14" s="134">
        <v>1</v>
      </c>
      <c r="M14" s="134">
        <v>12</v>
      </c>
      <c r="N14" s="134">
        <v>18</v>
      </c>
      <c r="O14" s="134">
        <v>20</v>
      </c>
      <c r="P14" s="134">
        <v>15.3</v>
      </c>
      <c r="Q14" s="134">
        <v>0.82</v>
      </c>
      <c r="R14" s="134">
        <v>9.9000000000000005E-2</v>
      </c>
      <c r="S14" s="134">
        <v>6.1</v>
      </c>
      <c r="T14" s="134">
        <v>6.7</v>
      </c>
      <c r="U14" s="134">
        <v>0.5</v>
      </c>
      <c r="V14" s="134">
        <v>12.4</v>
      </c>
      <c r="W14" s="134">
        <v>1.57</v>
      </c>
      <c r="X14" s="134">
        <v>0.91</v>
      </c>
      <c r="Y14" s="134">
        <v>5.6000000000000001E-2</v>
      </c>
      <c r="Z14" s="134">
        <v>2.71</v>
      </c>
      <c r="AA14" s="134">
        <v>0.17</v>
      </c>
      <c r="AB14" s="134">
        <v>0.05</v>
      </c>
      <c r="AC14" s="134">
        <v>0.08</v>
      </c>
      <c r="AD14" s="134">
        <v>0.21</v>
      </c>
      <c r="AE14" s="134">
        <v>4.9000000000000004</v>
      </c>
    </row>
    <row r="15" spans="1:48" s="139" customFormat="1" x14ac:dyDescent="0.25">
      <c r="A15" s="136"/>
      <c r="B15" s="137">
        <v>13</v>
      </c>
      <c r="C15" s="138">
        <v>5</v>
      </c>
      <c r="D15" s="138">
        <v>1</v>
      </c>
      <c r="E15" s="138" t="s">
        <v>284</v>
      </c>
      <c r="F15" s="138">
        <v>1</v>
      </c>
      <c r="G15" s="138" t="s">
        <v>20</v>
      </c>
      <c r="H15" s="138" t="s">
        <v>288</v>
      </c>
      <c r="I15" s="137"/>
      <c r="J15" s="138">
        <v>0</v>
      </c>
      <c r="K15" s="138">
        <v>1</v>
      </c>
      <c r="L15" s="138">
        <v>0.9</v>
      </c>
      <c r="M15" s="138">
        <v>1</v>
      </c>
      <c r="N15" s="138">
        <v>12</v>
      </c>
      <c r="O15" s="138">
        <v>0.95</v>
      </c>
      <c r="P15" s="138">
        <v>0.4</v>
      </c>
      <c r="Q15" s="138">
        <v>0.11</v>
      </c>
      <c r="R15" s="138">
        <v>1.2999999999999999E-2</v>
      </c>
      <c r="S15" s="138">
        <v>5.3</v>
      </c>
      <c r="T15" s="138">
        <v>6.2</v>
      </c>
      <c r="U15" s="138">
        <v>0.23</v>
      </c>
      <c r="V15" s="138">
        <v>8.3000000000000007</v>
      </c>
      <c r="W15" s="138">
        <v>0.49</v>
      </c>
      <c r="X15" s="138">
        <v>0.1</v>
      </c>
      <c r="Y15" s="138">
        <v>4.9000000000000002E-2</v>
      </c>
      <c r="Z15" s="138">
        <v>0.54</v>
      </c>
      <c r="AA15" s="138">
        <v>0.05</v>
      </c>
      <c r="AB15" s="138">
        <v>0.04</v>
      </c>
      <c r="AC15" s="138">
        <v>0.01</v>
      </c>
      <c r="AD15" s="138">
        <v>0.09</v>
      </c>
      <c r="AE15" s="138">
        <v>12.2</v>
      </c>
    </row>
    <row r="16" spans="1:48" s="143" customFormat="1" x14ac:dyDescent="0.25">
      <c r="A16" s="140"/>
      <c r="B16" s="141">
        <v>14</v>
      </c>
      <c r="C16" s="142">
        <v>10</v>
      </c>
      <c r="D16" s="142">
        <v>1</v>
      </c>
      <c r="E16" s="142" t="s">
        <v>284</v>
      </c>
      <c r="F16" s="142">
        <v>2</v>
      </c>
      <c r="G16" s="142" t="s">
        <v>20</v>
      </c>
      <c r="H16" s="142" t="s">
        <v>288</v>
      </c>
      <c r="I16" s="141"/>
      <c r="J16" s="142">
        <v>5</v>
      </c>
      <c r="K16" s="142">
        <v>1</v>
      </c>
      <c r="L16" s="142">
        <v>0.9</v>
      </c>
      <c r="M16" s="142">
        <v>1</v>
      </c>
      <c r="N16" s="142">
        <v>20</v>
      </c>
      <c r="O16" s="142">
        <v>0.95</v>
      </c>
      <c r="P16" s="142">
        <v>0.7</v>
      </c>
      <c r="Q16" s="142">
        <v>0.17</v>
      </c>
      <c r="R16" s="142">
        <v>1.0999999999999999E-2</v>
      </c>
      <c r="S16" s="142">
        <v>5.2</v>
      </c>
      <c r="T16" s="142">
        <v>6.1</v>
      </c>
      <c r="U16" s="142">
        <v>0.17</v>
      </c>
      <c r="V16" s="142">
        <v>11.3</v>
      </c>
      <c r="W16" s="142">
        <v>0.53</v>
      </c>
      <c r="X16" s="142">
        <v>6.61</v>
      </c>
      <c r="Y16" s="142">
        <v>0.13800000000000001</v>
      </c>
      <c r="Z16" s="142">
        <v>0.44</v>
      </c>
      <c r="AA16" s="142">
        <v>7.0000000000000007E-2</v>
      </c>
      <c r="AB16" s="142">
        <v>0.04</v>
      </c>
      <c r="AC16" s="142">
        <v>8.9999999999999993E-3</v>
      </c>
      <c r="AD16" s="142">
        <v>0.12</v>
      </c>
      <c r="AE16" s="142">
        <v>2.4</v>
      </c>
    </row>
    <row r="17" spans="1:31" s="143" customFormat="1" x14ac:dyDescent="0.25">
      <c r="A17" s="140"/>
      <c r="B17" s="141">
        <v>15</v>
      </c>
      <c r="C17" s="142">
        <v>24</v>
      </c>
      <c r="D17" s="142">
        <v>1</v>
      </c>
      <c r="E17" s="142" t="s">
        <v>284</v>
      </c>
      <c r="F17" s="142">
        <v>3</v>
      </c>
      <c r="G17" s="142" t="s">
        <v>20</v>
      </c>
      <c r="H17" s="142" t="s">
        <v>288</v>
      </c>
      <c r="I17" s="141"/>
      <c r="J17" s="142" t="s">
        <v>289</v>
      </c>
      <c r="K17" s="142">
        <v>1.5</v>
      </c>
      <c r="L17" s="142">
        <v>0.9</v>
      </c>
      <c r="M17" s="142">
        <v>1</v>
      </c>
      <c r="N17" s="142">
        <v>14</v>
      </c>
      <c r="O17" s="142">
        <v>0.95</v>
      </c>
      <c r="P17" s="142">
        <v>0.6</v>
      </c>
      <c r="Q17" s="142">
        <v>0.18</v>
      </c>
      <c r="R17" s="142">
        <v>1.2999999999999999E-2</v>
      </c>
      <c r="S17" s="142">
        <v>4.9000000000000004</v>
      </c>
      <c r="T17" s="142">
        <v>5.9</v>
      </c>
      <c r="U17" s="142">
        <v>0.26</v>
      </c>
      <c r="V17" s="142">
        <v>23.2</v>
      </c>
      <c r="W17" s="142">
        <v>0.52</v>
      </c>
      <c r="X17" s="142">
        <v>9.7100000000000009</v>
      </c>
      <c r="Y17" s="142">
        <v>9.2999999999999999E-2</v>
      </c>
      <c r="Z17" s="142">
        <v>0.42</v>
      </c>
      <c r="AA17" s="142">
        <v>0.13</v>
      </c>
      <c r="AB17" s="142">
        <v>0.05</v>
      </c>
      <c r="AC17" s="142">
        <v>0.02</v>
      </c>
      <c r="AD17" s="142">
        <v>0.13</v>
      </c>
      <c r="AE17" s="142">
        <v>4.0999999999999996</v>
      </c>
    </row>
    <row r="18" spans="1:31" s="147" customFormat="1" x14ac:dyDescent="0.25">
      <c r="A18" s="144"/>
      <c r="B18" s="145">
        <v>16</v>
      </c>
      <c r="C18" s="146">
        <v>19</v>
      </c>
      <c r="D18" s="146">
        <v>1</v>
      </c>
      <c r="E18" s="146" t="s">
        <v>284</v>
      </c>
      <c r="F18" s="146">
        <v>4</v>
      </c>
      <c r="G18" s="146" t="s">
        <v>20</v>
      </c>
      <c r="H18" s="146" t="s">
        <v>288</v>
      </c>
      <c r="I18" s="145"/>
      <c r="J18" s="146">
        <v>5</v>
      </c>
      <c r="K18" s="146">
        <v>1</v>
      </c>
      <c r="L18" s="146">
        <v>0.9</v>
      </c>
      <c r="M18" s="146">
        <v>1</v>
      </c>
      <c r="N18" s="146">
        <v>26</v>
      </c>
      <c r="O18" s="146">
        <v>0.95</v>
      </c>
      <c r="P18" s="146">
        <v>0.6</v>
      </c>
      <c r="Q18" s="146">
        <v>0.1</v>
      </c>
      <c r="R18" s="146">
        <v>1.2E-2</v>
      </c>
      <c r="S18" s="146">
        <v>5</v>
      </c>
      <c r="T18" s="146">
        <v>5.9</v>
      </c>
      <c r="U18" s="146">
        <v>0.19</v>
      </c>
      <c r="V18" s="146">
        <v>36.700000000000003</v>
      </c>
      <c r="W18" s="146">
        <v>0.5</v>
      </c>
      <c r="X18" s="146">
        <v>5.44</v>
      </c>
      <c r="Y18" s="146">
        <v>0.11899999999999999</v>
      </c>
      <c r="Z18" s="146">
        <v>0.3</v>
      </c>
      <c r="AA18" s="146">
        <v>0.06</v>
      </c>
      <c r="AB18" s="146">
        <v>0.03</v>
      </c>
      <c r="AC18" s="146">
        <v>0.02</v>
      </c>
      <c r="AD18" s="146">
        <v>0.15</v>
      </c>
      <c r="AE18" s="146">
        <v>9.3000000000000007</v>
      </c>
    </row>
    <row r="19" spans="1:31" s="151" customFormat="1" x14ac:dyDescent="0.25">
      <c r="A19" s="148"/>
      <c r="B19" s="149">
        <v>17</v>
      </c>
      <c r="C19" s="150">
        <v>6</v>
      </c>
      <c r="D19" s="150">
        <v>2</v>
      </c>
      <c r="E19" s="150" t="s">
        <v>125</v>
      </c>
      <c r="F19" s="150">
        <v>1</v>
      </c>
      <c r="G19" s="150" t="s">
        <v>20</v>
      </c>
      <c r="H19" s="150" t="s">
        <v>288</v>
      </c>
      <c r="I19" s="149"/>
      <c r="J19" s="150">
        <v>0</v>
      </c>
      <c r="K19" s="150">
        <v>1</v>
      </c>
      <c r="L19" s="150">
        <v>0.9</v>
      </c>
      <c r="M19" s="150">
        <v>2</v>
      </c>
      <c r="N19" s="150">
        <v>10</v>
      </c>
      <c r="O19" s="150">
        <v>0.95</v>
      </c>
      <c r="P19" s="150">
        <v>0.4</v>
      </c>
      <c r="Q19" s="150">
        <v>0.14000000000000001</v>
      </c>
      <c r="R19" s="150">
        <v>1.9E-2</v>
      </c>
      <c r="S19" s="150">
        <v>5.2</v>
      </c>
      <c r="T19" s="150">
        <v>6.2</v>
      </c>
      <c r="U19" s="150">
        <v>0.42</v>
      </c>
      <c r="V19" s="150">
        <v>10.1</v>
      </c>
      <c r="W19" s="150">
        <v>0.53</v>
      </c>
      <c r="X19" s="150">
        <v>0.02</v>
      </c>
      <c r="Y19" s="150">
        <v>9.4E-2</v>
      </c>
      <c r="Z19" s="150">
        <v>0.54</v>
      </c>
      <c r="AA19" s="150">
        <v>0.06</v>
      </c>
      <c r="AB19" s="150">
        <v>0.05</v>
      </c>
      <c r="AC19" s="150">
        <v>0.02</v>
      </c>
      <c r="AD19" s="150">
        <v>0.14000000000000001</v>
      </c>
      <c r="AE19" s="150">
        <v>17</v>
      </c>
    </row>
    <row r="20" spans="1:31" s="143" customFormat="1" x14ac:dyDescent="0.25">
      <c r="A20" s="140"/>
      <c r="B20" s="141">
        <v>18</v>
      </c>
      <c r="C20" s="142">
        <v>9</v>
      </c>
      <c r="D20" s="142">
        <v>2</v>
      </c>
      <c r="E20" s="142" t="s">
        <v>125</v>
      </c>
      <c r="F20" s="142">
        <v>2</v>
      </c>
      <c r="G20" s="142" t="s">
        <v>20</v>
      </c>
      <c r="H20" s="142" t="s">
        <v>285</v>
      </c>
      <c r="I20" s="141"/>
      <c r="J20" s="142">
        <v>0</v>
      </c>
      <c r="K20" s="142">
        <v>1</v>
      </c>
      <c r="L20" s="142">
        <v>0.9</v>
      </c>
      <c r="M20" s="142">
        <v>3</v>
      </c>
      <c r="N20" s="142">
        <v>8</v>
      </c>
      <c r="O20" s="142">
        <v>0.95</v>
      </c>
      <c r="P20" s="142">
        <v>1.3</v>
      </c>
      <c r="Q20" s="142">
        <v>0.23</v>
      </c>
      <c r="R20" s="142">
        <v>1.6E-2</v>
      </c>
      <c r="S20" s="142">
        <v>5.4</v>
      </c>
      <c r="T20" s="142">
        <v>6.3</v>
      </c>
      <c r="U20" s="142">
        <v>0.28000000000000003</v>
      </c>
      <c r="V20" s="142">
        <v>7.8</v>
      </c>
      <c r="W20" s="142">
        <v>0.68</v>
      </c>
      <c r="X20" s="142">
        <v>3.18</v>
      </c>
      <c r="Y20" s="142">
        <v>5.3999999999999999E-2</v>
      </c>
      <c r="Z20" s="142">
        <v>0.87</v>
      </c>
      <c r="AA20" s="142">
        <v>0.09</v>
      </c>
      <c r="AB20" s="142">
        <v>0.04</v>
      </c>
      <c r="AC20" s="142">
        <v>8.9999999999999993E-3</v>
      </c>
      <c r="AD20" s="142">
        <v>0.13</v>
      </c>
      <c r="AE20" s="142">
        <v>3.9</v>
      </c>
    </row>
    <row r="21" spans="1:31" s="143" customFormat="1" x14ac:dyDescent="0.25">
      <c r="A21" s="140"/>
      <c r="B21" s="141">
        <v>19</v>
      </c>
      <c r="C21" s="142">
        <v>27</v>
      </c>
      <c r="D21" s="142">
        <v>2</v>
      </c>
      <c r="E21" s="142" t="s">
        <v>125</v>
      </c>
      <c r="F21" s="142">
        <v>3</v>
      </c>
      <c r="G21" s="142" t="s">
        <v>20</v>
      </c>
      <c r="H21" s="142" t="s">
        <v>288</v>
      </c>
      <c r="I21" s="141"/>
      <c r="J21" s="142">
        <v>5</v>
      </c>
      <c r="K21" s="142">
        <v>1</v>
      </c>
      <c r="L21" s="142">
        <v>0.9</v>
      </c>
      <c r="M21" s="142">
        <v>1</v>
      </c>
      <c r="N21" s="142">
        <v>18</v>
      </c>
      <c r="O21" s="142">
        <v>0.95</v>
      </c>
      <c r="P21" s="142">
        <v>0.9</v>
      </c>
      <c r="Q21" s="142">
        <v>0.19</v>
      </c>
      <c r="R21" s="142">
        <v>1.4E-2</v>
      </c>
      <c r="S21" s="142">
        <v>5.2</v>
      </c>
      <c r="T21" s="142">
        <v>6.1</v>
      </c>
      <c r="U21" s="142">
        <v>0.23</v>
      </c>
      <c r="V21" s="142">
        <v>10.4</v>
      </c>
      <c r="W21" s="142">
        <v>0.56000000000000005</v>
      </c>
      <c r="X21" s="142">
        <v>1.73</v>
      </c>
      <c r="Y21" s="142">
        <v>9.1999999999999998E-2</v>
      </c>
      <c r="Z21" s="142">
        <v>0.5</v>
      </c>
      <c r="AA21" s="142">
        <v>0.06</v>
      </c>
      <c r="AB21" s="142">
        <v>0.03</v>
      </c>
      <c r="AC21" s="142">
        <v>8.9999999999999993E-3</v>
      </c>
      <c r="AD21" s="142">
        <v>0.12</v>
      </c>
      <c r="AE21" s="142" t="s">
        <v>287</v>
      </c>
    </row>
    <row r="22" spans="1:31" s="147" customFormat="1" x14ac:dyDescent="0.25">
      <c r="A22" s="144"/>
      <c r="B22" s="145">
        <v>20</v>
      </c>
      <c r="C22" s="146">
        <v>21</v>
      </c>
      <c r="D22" s="146">
        <v>2</v>
      </c>
      <c r="E22" s="146" t="s">
        <v>125</v>
      </c>
      <c r="F22" s="146">
        <v>4</v>
      </c>
      <c r="G22" s="146" t="s">
        <v>20</v>
      </c>
      <c r="H22" s="146" t="s">
        <v>285</v>
      </c>
      <c r="I22" s="145"/>
      <c r="J22" s="146">
        <v>5</v>
      </c>
      <c r="K22" s="146">
        <v>1</v>
      </c>
      <c r="L22" s="146">
        <v>1</v>
      </c>
      <c r="M22" s="146">
        <v>17</v>
      </c>
      <c r="N22" s="146">
        <v>15</v>
      </c>
      <c r="O22" s="146">
        <v>17</v>
      </c>
      <c r="P22" s="146">
        <v>12.3</v>
      </c>
      <c r="Q22" s="146">
        <v>0.26</v>
      </c>
      <c r="R22" s="146">
        <v>7.6999999999999999E-2</v>
      </c>
      <c r="S22" s="146">
        <v>5.3</v>
      </c>
      <c r="T22" s="146">
        <v>6</v>
      </c>
      <c r="U22" s="146">
        <v>0.42</v>
      </c>
      <c r="V22" s="146">
        <v>17.399999999999999</v>
      </c>
      <c r="W22" s="146">
        <v>0.78</v>
      </c>
      <c r="X22" s="146">
        <v>9.3800000000000008</v>
      </c>
      <c r="Y22" s="146">
        <v>5.5E-2</v>
      </c>
      <c r="Z22" s="146">
        <v>1.1299999999999999</v>
      </c>
      <c r="AA22" s="146">
        <v>0.19</v>
      </c>
      <c r="AB22" s="146">
        <v>0.06</v>
      </c>
      <c r="AC22" s="146">
        <v>0.1</v>
      </c>
      <c r="AD22" s="146">
        <v>0.18</v>
      </c>
      <c r="AE22" s="146">
        <v>6.2</v>
      </c>
    </row>
    <row r="23" spans="1:31" s="151" customFormat="1" x14ac:dyDescent="0.25">
      <c r="A23" s="148"/>
      <c r="B23" s="149">
        <v>21</v>
      </c>
      <c r="C23" s="150">
        <v>4</v>
      </c>
      <c r="D23" s="150">
        <v>3</v>
      </c>
      <c r="E23" s="150" t="s">
        <v>126</v>
      </c>
      <c r="F23" s="150">
        <v>1</v>
      </c>
      <c r="G23" s="150" t="s">
        <v>20</v>
      </c>
      <c r="H23" s="150" t="s">
        <v>290</v>
      </c>
      <c r="I23" s="149"/>
      <c r="J23" s="150">
        <v>0</v>
      </c>
      <c r="K23" s="150">
        <v>1</v>
      </c>
      <c r="L23" s="150">
        <v>0.9</v>
      </c>
      <c r="M23" s="150">
        <v>1</v>
      </c>
      <c r="N23" s="150">
        <v>15</v>
      </c>
      <c r="O23" s="150">
        <v>0.95</v>
      </c>
      <c r="P23" s="150">
        <v>0.7</v>
      </c>
      <c r="Q23" s="150">
        <v>0.09</v>
      </c>
      <c r="R23" s="150">
        <v>1.4E-2</v>
      </c>
      <c r="S23" s="150">
        <v>5.0999999999999996</v>
      </c>
      <c r="T23" s="150">
        <v>5.8</v>
      </c>
      <c r="U23" s="150">
        <v>0.3</v>
      </c>
      <c r="V23" s="150">
        <v>8.1999999999999993</v>
      </c>
      <c r="W23" s="150">
        <v>0.56999999999999995</v>
      </c>
      <c r="X23" s="150">
        <v>0.06</v>
      </c>
      <c r="Y23" s="150">
        <v>5.3999999999999999E-2</v>
      </c>
      <c r="Z23" s="150">
        <v>0.52</v>
      </c>
      <c r="AA23" s="150">
        <v>0.04</v>
      </c>
      <c r="AB23" s="150">
        <v>0.04</v>
      </c>
      <c r="AC23" s="150">
        <v>0.02</v>
      </c>
      <c r="AD23" s="150">
        <v>0.1</v>
      </c>
      <c r="AE23" s="150" t="s">
        <v>287</v>
      </c>
    </row>
    <row r="24" spans="1:31" s="143" customFormat="1" x14ac:dyDescent="0.25">
      <c r="A24" s="140"/>
      <c r="B24" s="141">
        <v>22</v>
      </c>
      <c r="C24" s="142">
        <v>11</v>
      </c>
      <c r="D24" s="142">
        <v>3</v>
      </c>
      <c r="E24" s="142" t="s">
        <v>126</v>
      </c>
      <c r="F24" s="142">
        <v>2</v>
      </c>
      <c r="G24" s="142" t="s">
        <v>20</v>
      </c>
      <c r="H24" s="142" t="s">
        <v>288</v>
      </c>
      <c r="I24" s="141"/>
      <c r="J24" s="142">
        <v>5</v>
      </c>
      <c r="K24" s="142">
        <v>1</v>
      </c>
      <c r="L24" s="142">
        <v>0.9</v>
      </c>
      <c r="M24" s="142">
        <v>2</v>
      </c>
      <c r="N24" s="142">
        <v>12</v>
      </c>
      <c r="O24" s="142">
        <v>0.95</v>
      </c>
      <c r="P24" s="142">
        <v>1.5</v>
      </c>
      <c r="Q24" s="142">
        <v>0.21</v>
      </c>
      <c r="R24" s="142">
        <v>1.7000000000000001E-2</v>
      </c>
      <c r="S24" s="142">
        <v>5.6</v>
      </c>
      <c r="T24" s="142">
        <v>6.5</v>
      </c>
      <c r="U24" s="142">
        <v>0.31</v>
      </c>
      <c r="V24" s="142">
        <v>9.6999999999999993</v>
      </c>
      <c r="W24" s="142">
        <v>0.66</v>
      </c>
      <c r="X24" s="142">
        <v>5.28</v>
      </c>
      <c r="Y24" s="142">
        <v>6.0999999999999999E-2</v>
      </c>
      <c r="Z24" s="142">
        <v>0.93</v>
      </c>
      <c r="AA24" s="142">
        <v>0.06</v>
      </c>
      <c r="AB24" s="142">
        <v>0.05</v>
      </c>
      <c r="AC24" s="142">
        <v>8.9999999999999993E-3</v>
      </c>
      <c r="AD24" s="142">
        <v>0.12</v>
      </c>
      <c r="AE24" s="142">
        <v>12</v>
      </c>
    </row>
    <row r="25" spans="1:31" s="143" customFormat="1" x14ac:dyDescent="0.25">
      <c r="A25" s="140"/>
      <c r="B25" s="141">
        <v>23</v>
      </c>
      <c r="C25" s="142">
        <v>22</v>
      </c>
      <c r="D25" s="142">
        <v>3</v>
      </c>
      <c r="E25" s="142" t="s">
        <v>126</v>
      </c>
      <c r="F25" s="142">
        <v>3</v>
      </c>
      <c r="G25" s="142" t="s">
        <v>20</v>
      </c>
      <c r="H25" s="142" t="s">
        <v>288</v>
      </c>
      <c r="I25" s="141"/>
      <c r="J25" s="142">
        <v>5</v>
      </c>
      <c r="K25" s="142">
        <v>1.5</v>
      </c>
      <c r="L25" s="142">
        <v>0.9</v>
      </c>
      <c r="M25" s="142">
        <v>2</v>
      </c>
      <c r="N25" s="142">
        <v>13</v>
      </c>
      <c r="O25" s="142">
        <v>0.95</v>
      </c>
      <c r="P25" s="142">
        <v>3.6</v>
      </c>
      <c r="Q25" s="142">
        <v>0.22</v>
      </c>
      <c r="R25" s="142">
        <v>2.1000000000000001E-2</v>
      </c>
      <c r="S25" s="142">
        <v>5</v>
      </c>
      <c r="T25" s="142">
        <v>5.6</v>
      </c>
      <c r="U25" s="142">
        <v>0.39</v>
      </c>
      <c r="V25" s="142">
        <v>22.2</v>
      </c>
      <c r="W25" s="142">
        <v>0.49</v>
      </c>
      <c r="X25" s="142">
        <v>5.13</v>
      </c>
      <c r="Y25" s="142">
        <v>0.109</v>
      </c>
      <c r="Z25" s="142">
        <v>0.67</v>
      </c>
      <c r="AA25" s="142">
        <v>0.11</v>
      </c>
      <c r="AB25" s="142">
        <v>0.03</v>
      </c>
      <c r="AC25" s="142">
        <v>0.03</v>
      </c>
      <c r="AD25" s="142">
        <v>0.31</v>
      </c>
      <c r="AE25" s="142">
        <v>6.3</v>
      </c>
    </row>
    <row r="26" spans="1:31" s="155" customFormat="1" ht="13.8" thickBot="1" x14ac:dyDescent="0.3">
      <c r="A26" s="152"/>
      <c r="B26" s="153">
        <v>24</v>
      </c>
      <c r="C26" s="154">
        <v>16</v>
      </c>
      <c r="D26" s="154">
        <v>3</v>
      </c>
      <c r="E26" s="154" t="s">
        <v>126</v>
      </c>
      <c r="F26" s="154">
        <v>4</v>
      </c>
      <c r="G26" s="154" t="s">
        <v>20</v>
      </c>
      <c r="H26" s="154" t="s">
        <v>288</v>
      </c>
      <c r="I26" s="153"/>
      <c r="J26" s="154">
        <v>0</v>
      </c>
      <c r="K26" s="154">
        <v>1</v>
      </c>
      <c r="L26" s="154">
        <v>0.9</v>
      </c>
      <c r="M26" s="154">
        <v>3</v>
      </c>
      <c r="N26" s="154">
        <v>20</v>
      </c>
      <c r="O26" s="154">
        <v>0.95</v>
      </c>
      <c r="P26" s="154">
        <v>3</v>
      </c>
      <c r="Q26" s="154">
        <v>0.22</v>
      </c>
      <c r="R26" s="154">
        <v>2.4E-2</v>
      </c>
      <c r="S26" s="154">
        <v>5.6</v>
      </c>
      <c r="T26" s="154">
        <v>6.4</v>
      </c>
      <c r="U26" s="154">
        <v>0.28000000000000003</v>
      </c>
      <c r="V26" s="154">
        <v>21.2</v>
      </c>
      <c r="W26" s="154">
        <v>0.56999999999999995</v>
      </c>
      <c r="X26" s="154">
        <v>0.66</v>
      </c>
      <c r="Y26" s="154">
        <v>6.8000000000000005E-2</v>
      </c>
      <c r="Z26" s="154">
        <v>0.66</v>
      </c>
      <c r="AA26" s="154">
        <v>0.06</v>
      </c>
      <c r="AB26" s="154">
        <v>0.04</v>
      </c>
      <c r="AC26" s="154">
        <v>0.03</v>
      </c>
      <c r="AD26" s="154">
        <v>0.15</v>
      </c>
      <c r="AE26" s="154">
        <v>4.0999999999999996</v>
      </c>
    </row>
    <row r="27" spans="1:31" s="159" customFormat="1" x14ac:dyDescent="0.25">
      <c r="A27" s="156"/>
      <c r="B27" s="157">
        <v>25</v>
      </c>
      <c r="C27" s="158">
        <v>5</v>
      </c>
      <c r="D27" s="158">
        <v>1</v>
      </c>
      <c r="E27" s="158" t="s">
        <v>284</v>
      </c>
      <c r="F27" s="158">
        <v>1</v>
      </c>
      <c r="G27" s="158" t="s">
        <v>291</v>
      </c>
      <c r="H27" s="158" t="s">
        <v>290</v>
      </c>
      <c r="I27" s="157"/>
      <c r="J27" s="158">
        <v>5</v>
      </c>
      <c r="K27" s="158">
        <v>1</v>
      </c>
      <c r="L27" s="158">
        <v>0.9</v>
      </c>
      <c r="M27" s="158">
        <v>0.9</v>
      </c>
      <c r="N27" s="158">
        <v>24</v>
      </c>
      <c r="O27" s="158">
        <v>0.95</v>
      </c>
      <c r="P27" s="158">
        <v>0.4</v>
      </c>
      <c r="Q27" s="158">
        <v>0.09</v>
      </c>
      <c r="R27" s="158">
        <v>1.0999999999999999E-2</v>
      </c>
      <c r="S27" s="158">
        <v>5</v>
      </c>
      <c r="T27" s="158">
        <v>6.1</v>
      </c>
      <c r="U27" s="158">
        <v>0.19</v>
      </c>
      <c r="V27" s="158">
        <v>10.5</v>
      </c>
      <c r="W27" s="158">
        <v>0.46</v>
      </c>
      <c r="X27" s="158">
        <v>0.08</v>
      </c>
      <c r="Y27" s="158">
        <v>0.09</v>
      </c>
      <c r="Z27" s="158">
        <v>0.17</v>
      </c>
      <c r="AA27" s="158">
        <v>0.03</v>
      </c>
      <c r="AB27" s="158">
        <v>0.04</v>
      </c>
      <c r="AC27" s="158">
        <v>0.01</v>
      </c>
      <c r="AD27" s="158">
        <v>0.09</v>
      </c>
      <c r="AE27" s="158">
        <v>10.9</v>
      </c>
    </row>
    <row r="28" spans="1:31" s="163" customFormat="1" x14ac:dyDescent="0.25">
      <c r="A28" s="160"/>
      <c r="B28" s="161">
        <v>26</v>
      </c>
      <c r="C28" s="162">
        <v>10</v>
      </c>
      <c r="D28" s="162">
        <v>1</v>
      </c>
      <c r="E28" s="162" t="s">
        <v>284</v>
      </c>
      <c r="F28" s="162">
        <v>2</v>
      </c>
      <c r="G28" s="162" t="s">
        <v>291</v>
      </c>
      <c r="H28" s="162" t="s">
        <v>292</v>
      </c>
      <c r="I28" s="161"/>
      <c r="J28" s="162" t="s">
        <v>289</v>
      </c>
      <c r="K28" s="162">
        <v>1</v>
      </c>
      <c r="L28" s="162">
        <v>0.9</v>
      </c>
      <c r="M28" s="162">
        <v>1</v>
      </c>
      <c r="N28" s="162">
        <v>39</v>
      </c>
      <c r="O28" s="162">
        <v>20</v>
      </c>
      <c r="P28" s="162">
        <v>3.4</v>
      </c>
      <c r="Q28" s="162">
        <v>0.24</v>
      </c>
      <c r="R28" s="162">
        <v>1.9E-2</v>
      </c>
      <c r="S28" s="162">
        <v>4.7</v>
      </c>
      <c r="T28" s="162">
        <v>5.6</v>
      </c>
      <c r="U28" s="162">
        <v>0.22</v>
      </c>
      <c r="V28" s="162">
        <v>21.7</v>
      </c>
      <c r="W28" s="162">
        <v>0.48</v>
      </c>
      <c r="X28" s="162">
        <v>17.850000000000001</v>
      </c>
      <c r="Y28" s="162">
        <v>0.34300000000000003</v>
      </c>
      <c r="Z28" s="162">
        <v>0.43</v>
      </c>
      <c r="AA28" s="162">
        <v>0.17</v>
      </c>
      <c r="AB28" s="162">
        <v>7.0000000000000007E-2</v>
      </c>
      <c r="AC28" s="162">
        <v>0.03</v>
      </c>
      <c r="AD28" s="162">
        <v>0.2</v>
      </c>
      <c r="AE28" s="162">
        <v>28.5</v>
      </c>
    </row>
    <row r="29" spans="1:31" s="163" customFormat="1" x14ac:dyDescent="0.25">
      <c r="A29" s="160"/>
      <c r="B29" s="161">
        <v>27</v>
      </c>
      <c r="C29" s="162">
        <v>24</v>
      </c>
      <c r="D29" s="162">
        <v>1</v>
      </c>
      <c r="E29" s="162" t="s">
        <v>284</v>
      </c>
      <c r="F29" s="162">
        <v>3</v>
      </c>
      <c r="G29" s="162" t="s">
        <v>291</v>
      </c>
      <c r="H29" s="162" t="s">
        <v>293</v>
      </c>
      <c r="I29" s="161"/>
      <c r="J29" s="162" t="s">
        <v>294</v>
      </c>
      <c r="K29" s="162">
        <v>2.5</v>
      </c>
      <c r="L29" s="162">
        <v>1</v>
      </c>
      <c r="M29" s="162">
        <v>3</v>
      </c>
      <c r="N29" s="162">
        <v>8</v>
      </c>
      <c r="O29" s="162">
        <v>19</v>
      </c>
      <c r="P29" s="162">
        <v>12.9</v>
      </c>
      <c r="Q29" s="162">
        <v>0.14000000000000001</v>
      </c>
      <c r="R29" s="162">
        <v>0.03</v>
      </c>
      <c r="S29" s="162">
        <v>5.5</v>
      </c>
      <c r="T29" s="162">
        <v>6.2</v>
      </c>
      <c r="U29" s="162">
        <v>0.12</v>
      </c>
      <c r="V29" s="162">
        <v>8.6999999999999993</v>
      </c>
      <c r="W29" s="162">
        <v>0.52</v>
      </c>
      <c r="X29" s="162">
        <v>6.62</v>
      </c>
      <c r="Y29" s="162">
        <v>0.155</v>
      </c>
      <c r="Z29" s="162">
        <v>0.49</v>
      </c>
      <c r="AA29" s="162">
        <v>0.6</v>
      </c>
      <c r="AB29" s="162">
        <v>7.0000000000000007E-2</v>
      </c>
      <c r="AC29" s="162">
        <v>0.08</v>
      </c>
      <c r="AD29" s="162">
        <v>0.45</v>
      </c>
      <c r="AE29" s="162">
        <v>47.6</v>
      </c>
    </row>
    <row r="30" spans="1:31" s="167" customFormat="1" x14ac:dyDescent="0.25">
      <c r="A30" s="164"/>
      <c r="B30" s="165">
        <v>28</v>
      </c>
      <c r="C30" s="166">
        <v>19</v>
      </c>
      <c r="D30" s="166">
        <v>1</v>
      </c>
      <c r="E30" s="166" t="s">
        <v>284</v>
      </c>
      <c r="F30" s="166">
        <v>4</v>
      </c>
      <c r="G30" s="166" t="s">
        <v>291</v>
      </c>
      <c r="H30" s="166" t="s">
        <v>290</v>
      </c>
      <c r="I30" s="165"/>
      <c r="J30" s="166">
        <v>5</v>
      </c>
      <c r="K30" s="166">
        <v>2</v>
      </c>
      <c r="L30" s="166">
        <v>0.9</v>
      </c>
      <c r="M30" s="166">
        <v>2</v>
      </c>
      <c r="N30" s="166">
        <v>28</v>
      </c>
      <c r="O30" s="166">
        <v>0.95</v>
      </c>
      <c r="P30" s="166">
        <v>5.8</v>
      </c>
      <c r="Q30" s="166">
        <v>0.15</v>
      </c>
      <c r="R30" s="166">
        <v>2.1999999999999999E-2</v>
      </c>
      <c r="S30" s="166">
        <v>4.7</v>
      </c>
      <c r="T30" s="166">
        <v>5.6</v>
      </c>
      <c r="U30" s="166">
        <v>0.24</v>
      </c>
      <c r="V30" s="166">
        <v>43.4</v>
      </c>
      <c r="W30" s="166">
        <v>0.53</v>
      </c>
      <c r="X30" s="166">
        <v>8.49</v>
      </c>
      <c r="Y30" s="166">
        <v>0.23400000000000001</v>
      </c>
      <c r="Z30" s="166">
        <v>0.32</v>
      </c>
      <c r="AA30" s="166">
        <v>0.15</v>
      </c>
      <c r="AB30" s="166">
        <v>0.04</v>
      </c>
      <c r="AC30" s="166">
        <v>0.05</v>
      </c>
      <c r="AD30" s="166">
        <v>0.28000000000000003</v>
      </c>
      <c r="AE30" s="166">
        <v>22.7</v>
      </c>
    </row>
    <row r="31" spans="1:31" s="171" customFormat="1" x14ac:dyDescent="0.25">
      <c r="A31" s="168"/>
      <c r="B31" s="169">
        <v>29</v>
      </c>
      <c r="C31" s="170">
        <v>6</v>
      </c>
      <c r="D31" s="170">
        <v>2</v>
      </c>
      <c r="E31" s="170" t="s">
        <v>125</v>
      </c>
      <c r="F31" s="170">
        <v>1</v>
      </c>
      <c r="G31" s="170" t="s">
        <v>291</v>
      </c>
      <c r="H31" s="170" t="s">
        <v>290</v>
      </c>
      <c r="I31" s="169"/>
      <c r="J31" s="170">
        <v>5</v>
      </c>
      <c r="K31" s="170">
        <v>1</v>
      </c>
      <c r="L31" s="170">
        <v>0.9</v>
      </c>
      <c r="M31" s="170">
        <v>0.9</v>
      </c>
      <c r="N31" s="170">
        <v>21</v>
      </c>
      <c r="O31" s="170">
        <v>0.95</v>
      </c>
      <c r="P31" s="170">
        <v>0.9</v>
      </c>
      <c r="Q31" s="170">
        <v>0.04</v>
      </c>
      <c r="R31" s="170">
        <v>8.9999999999999993E-3</v>
      </c>
      <c r="S31" s="170">
        <v>5</v>
      </c>
      <c r="T31" s="170">
        <v>5.8</v>
      </c>
      <c r="U31" s="170">
        <v>0.15</v>
      </c>
      <c r="V31" s="170">
        <v>12</v>
      </c>
      <c r="W31" s="170">
        <v>0.4</v>
      </c>
      <c r="X31" s="170">
        <v>0.15</v>
      </c>
      <c r="Y31" s="170">
        <v>0.158</v>
      </c>
      <c r="Z31" s="170">
        <v>0.16</v>
      </c>
      <c r="AA31" s="170">
        <v>0.03</v>
      </c>
      <c r="AB31" s="170">
        <v>0.03</v>
      </c>
      <c r="AC31" s="170">
        <v>0.01</v>
      </c>
      <c r="AD31" s="170">
        <v>0.13</v>
      </c>
      <c r="AE31" s="170">
        <v>14.2</v>
      </c>
    </row>
    <row r="32" spans="1:31" s="163" customFormat="1" x14ac:dyDescent="0.25">
      <c r="A32" s="160"/>
      <c r="B32" s="161">
        <v>30</v>
      </c>
      <c r="C32" s="162">
        <v>9</v>
      </c>
      <c r="D32" s="162">
        <v>2</v>
      </c>
      <c r="E32" s="162" t="s">
        <v>125</v>
      </c>
      <c r="F32" s="162">
        <v>2</v>
      </c>
      <c r="G32" s="162" t="s">
        <v>291</v>
      </c>
      <c r="H32" s="162" t="s">
        <v>288</v>
      </c>
      <c r="I32" s="161"/>
      <c r="J32" s="162">
        <v>0</v>
      </c>
      <c r="K32" s="162">
        <v>1</v>
      </c>
      <c r="L32" s="162">
        <v>0.9</v>
      </c>
      <c r="M32" s="162">
        <v>1</v>
      </c>
      <c r="N32" s="162">
        <v>27</v>
      </c>
      <c r="O32" s="162">
        <v>0.95</v>
      </c>
      <c r="P32" s="162">
        <v>0.4</v>
      </c>
      <c r="Q32" s="162">
        <v>0.09</v>
      </c>
      <c r="R32" s="162">
        <v>1.4E-2</v>
      </c>
      <c r="S32" s="162">
        <v>4.8</v>
      </c>
      <c r="T32" s="162">
        <v>5.7</v>
      </c>
      <c r="U32" s="162">
        <v>0.22</v>
      </c>
      <c r="V32" s="162">
        <v>12.3</v>
      </c>
      <c r="W32" s="162">
        <v>0.47</v>
      </c>
      <c r="X32" s="162">
        <v>2.4700000000000002</v>
      </c>
      <c r="Y32" s="162">
        <v>0.113</v>
      </c>
      <c r="Z32" s="162">
        <v>0.28000000000000003</v>
      </c>
      <c r="AA32" s="162">
        <v>0.05</v>
      </c>
      <c r="AB32" s="162">
        <v>0.04</v>
      </c>
      <c r="AC32" s="162">
        <v>0.02</v>
      </c>
      <c r="AD32" s="162">
        <v>0.12</v>
      </c>
      <c r="AE32" s="162">
        <v>8.9</v>
      </c>
    </row>
    <row r="33" spans="1:31" s="163" customFormat="1" x14ac:dyDescent="0.25">
      <c r="A33" s="160"/>
      <c r="B33" s="161">
        <v>31</v>
      </c>
      <c r="C33" s="162">
        <v>27</v>
      </c>
      <c r="D33" s="162">
        <v>2</v>
      </c>
      <c r="E33" s="162" t="s">
        <v>125</v>
      </c>
      <c r="F33" s="162">
        <v>3</v>
      </c>
      <c r="G33" s="162" t="s">
        <v>291</v>
      </c>
      <c r="H33" s="162" t="s">
        <v>290</v>
      </c>
      <c r="I33" s="161"/>
      <c r="J33" s="162" t="s">
        <v>295</v>
      </c>
      <c r="K33" s="162">
        <v>1</v>
      </c>
      <c r="L33" s="162">
        <v>0.9</v>
      </c>
      <c r="M33" s="162">
        <v>0.9</v>
      </c>
      <c r="N33" s="162">
        <v>27</v>
      </c>
      <c r="O33" s="162">
        <v>0.95</v>
      </c>
      <c r="P33" s="162">
        <v>0.9</v>
      </c>
      <c r="Q33" s="162">
        <v>7.0000000000000007E-2</v>
      </c>
      <c r="R33" s="162">
        <v>1.0999999999999999E-2</v>
      </c>
      <c r="S33" s="162">
        <v>4.9000000000000004</v>
      </c>
      <c r="T33" s="162">
        <v>5.8</v>
      </c>
      <c r="U33" s="162">
        <v>0.2</v>
      </c>
      <c r="V33" s="162">
        <v>11.6</v>
      </c>
      <c r="W33" s="162">
        <v>0.47</v>
      </c>
      <c r="X33" s="162">
        <v>2.5</v>
      </c>
      <c r="Y33" s="162">
        <v>8.4000000000000005E-2</v>
      </c>
      <c r="Z33" s="162">
        <v>0.18</v>
      </c>
      <c r="AA33" s="162">
        <v>0.04</v>
      </c>
      <c r="AB33" s="162">
        <v>0.03</v>
      </c>
      <c r="AC33" s="162">
        <v>0.01</v>
      </c>
      <c r="AD33" s="162">
        <v>0.12</v>
      </c>
      <c r="AE33" s="162">
        <v>17.600000000000001</v>
      </c>
    </row>
    <row r="34" spans="1:31" s="167" customFormat="1" x14ac:dyDescent="0.25">
      <c r="A34" s="164"/>
      <c r="B34" s="165">
        <v>32</v>
      </c>
      <c r="C34" s="166">
        <v>21</v>
      </c>
      <c r="D34" s="166">
        <v>2</v>
      </c>
      <c r="E34" s="166" t="s">
        <v>125</v>
      </c>
      <c r="F34" s="166">
        <v>4</v>
      </c>
      <c r="G34" s="166" t="s">
        <v>291</v>
      </c>
      <c r="H34" s="166" t="s">
        <v>293</v>
      </c>
      <c r="I34" s="165"/>
      <c r="J34" s="166" t="s">
        <v>294</v>
      </c>
      <c r="K34" s="166">
        <v>2.5</v>
      </c>
      <c r="L34" s="166">
        <v>2</v>
      </c>
      <c r="M34" s="166">
        <v>7</v>
      </c>
      <c r="N34" s="166">
        <v>19</v>
      </c>
      <c r="O34" s="166">
        <v>0.95</v>
      </c>
      <c r="P34" s="166">
        <v>19.399999999999999</v>
      </c>
      <c r="Q34" s="166">
        <v>0.13</v>
      </c>
      <c r="R34" s="166">
        <v>5.1999999999999998E-2</v>
      </c>
      <c r="S34" s="166">
        <v>4.8</v>
      </c>
      <c r="T34" s="166">
        <v>5.5</v>
      </c>
      <c r="U34" s="166">
        <v>0.34</v>
      </c>
      <c r="V34" s="166">
        <v>20.100000000000001</v>
      </c>
      <c r="W34" s="166">
        <v>0.49</v>
      </c>
      <c r="X34" s="166">
        <v>20.92</v>
      </c>
      <c r="Y34" s="166">
        <v>0.27300000000000002</v>
      </c>
      <c r="Z34" s="166">
        <v>0.69</v>
      </c>
      <c r="AA34" s="166">
        <v>0.45</v>
      </c>
      <c r="AB34" s="166">
        <v>0.06</v>
      </c>
      <c r="AC34" s="166">
        <v>0.18</v>
      </c>
      <c r="AD34" s="166">
        <v>0.44</v>
      </c>
      <c r="AE34" s="166">
        <v>35.299999999999997</v>
      </c>
    </row>
    <row r="35" spans="1:31" s="171" customFormat="1" x14ac:dyDescent="0.25">
      <c r="A35" s="168"/>
      <c r="B35" s="169">
        <v>33</v>
      </c>
      <c r="C35" s="170">
        <v>4</v>
      </c>
      <c r="D35" s="170">
        <v>3</v>
      </c>
      <c r="E35" s="170" t="s">
        <v>126</v>
      </c>
      <c r="F35" s="170">
        <v>1</v>
      </c>
      <c r="G35" s="170" t="s">
        <v>291</v>
      </c>
      <c r="H35" s="170" t="s">
        <v>290</v>
      </c>
      <c r="I35" s="169"/>
      <c r="J35" s="170">
        <v>0</v>
      </c>
      <c r="K35" s="170">
        <v>1</v>
      </c>
      <c r="L35" s="170">
        <v>0.9</v>
      </c>
      <c r="M35" s="170">
        <v>2</v>
      </c>
      <c r="N35" s="170">
        <v>20</v>
      </c>
      <c r="O35" s="170">
        <v>0.95</v>
      </c>
      <c r="P35" s="170">
        <v>1.1000000000000001</v>
      </c>
      <c r="Q35" s="170">
        <v>0.04</v>
      </c>
      <c r="R35" s="170">
        <v>1.2E-2</v>
      </c>
      <c r="S35" s="170">
        <v>5</v>
      </c>
      <c r="T35" s="170">
        <v>5.9</v>
      </c>
      <c r="U35" s="170">
        <v>0.24</v>
      </c>
      <c r="V35" s="170">
        <v>9.9</v>
      </c>
      <c r="W35" s="170">
        <v>0.38</v>
      </c>
      <c r="X35" s="170">
        <v>0.2</v>
      </c>
      <c r="Y35" s="170">
        <v>7.3999999999999996E-2</v>
      </c>
      <c r="Z35" s="170">
        <v>0.22</v>
      </c>
      <c r="AA35" s="170">
        <v>0.03</v>
      </c>
      <c r="AB35" s="170">
        <v>0.05</v>
      </c>
      <c r="AC35" s="170">
        <v>0.01</v>
      </c>
      <c r="AD35" s="170">
        <v>0.11</v>
      </c>
      <c r="AE35" s="170">
        <v>2.4</v>
      </c>
    </row>
    <row r="36" spans="1:31" s="163" customFormat="1" x14ac:dyDescent="0.25">
      <c r="A36" s="160"/>
      <c r="B36" s="161">
        <v>34</v>
      </c>
      <c r="C36" s="162">
        <v>11</v>
      </c>
      <c r="D36" s="162">
        <v>3</v>
      </c>
      <c r="E36" s="162" t="s">
        <v>126</v>
      </c>
      <c r="F36" s="162">
        <v>2</v>
      </c>
      <c r="G36" s="162" t="s">
        <v>291</v>
      </c>
      <c r="H36" s="162" t="s">
        <v>290</v>
      </c>
      <c r="I36" s="161"/>
      <c r="J36" s="162">
        <v>5</v>
      </c>
      <c r="K36" s="162">
        <v>1</v>
      </c>
      <c r="L36" s="162">
        <v>0.9</v>
      </c>
      <c r="M36" s="162">
        <v>1</v>
      </c>
      <c r="N36" s="162">
        <v>39</v>
      </c>
      <c r="O36" s="162">
        <v>0.95</v>
      </c>
      <c r="P36" s="162">
        <v>2.6</v>
      </c>
      <c r="Q36" s="162">
        <v>0.12</v>
      </c>
      <c r="R36" s="162">
        <v>1.9E-2</v>
      </c>
      <c r="S36" s="162">
        <v>4.8</v>
      </c>
      <c r="T36" s="162">
        <v>5.6</v>
      </c>
      <c r="U36" s="162">
        <v>0.4</v>
      </c>
      <c r="V36" s="162">
        <v>15.7</v>
      </c>
      <c r="W36" s="162">
        <v>0.51</v>
      </c>
      <c r="X36" s="162">
        <v>7.24</v>
      </c>
      <c r="Y36" s="162">
        <v>0.114</v>
      </c>
      <c r="Z36" s="162">
        <v>0.31</v>
      </c>
      <c r="AA36" s="162">
        <v>0.05</v>
      </c>
      <c r="AB36" s="162">
        <v>0.04</v>
      </c>
      <c r="AC36" s="162">
        <v>0.01</v>
      </c>
      <c r="AD36" s="162">
        <v>0.22</v>
      </c>
      <c r="AE36" s="162">
        <v>13</v>
      </c>
    </row>
    <row r="37" spans="1:31" s="163" customFormat="1" x14ac:dyDescent="0.25">
      <c r="A37" s="160"/>
      <c r="B37" s="161">
        <v>35</v>
      </c>
      <c r="C37" s="162">
        <v>22</v>
      </c>
      <c r="D37" s="162">
        <v>3</v>
      </c>
      <c r="E37" s="162" t="s">
        <v>126</v>
      </c>
      <c r="F37" s="162">
        <v>3</v>
      </c>
      <c r="G37" s="162" t="s">
        <v>291</v>
      </c>
      <c r="H37" s="162" t="s">
        <v>290</v>
      </c>
      <c r="I37" s="161"/>
      <c r="J37" s="162" t="s">
        <v>295</v>
      </c>
      <c r="K37" s="162">
        <v>1.5</v>
      </c>
      <c r="L37" s="162">
        <v>1</v>
      </c>
      <c r="M37" s="162">
        <v>2</v>
      </c>
      <c r="N37" s="162">
        <v>18</v>
      </c>
      <c r="O37" s="162">
        <v>0.95</v>
      </c>
      <c r="P37" s="162">
        <v>13.9</v>
      </c>
      <c r="Q37" s="162">
        <v>0.18</v>
      </c>
      <c r="R37" s="162">
        <v>3.3000000000000002E-2</v>
      </c>
      <c r="S37" s="162">
        <v>5.5</v>
      </c>
      <c r="T37" s="162">
        <v>6.4</v>
      </c>
      <c r="U37" s="162">
        <v>0.24</v>
      </c>
      <c r="V37" s="162">
        <v>22.5</v>
      </c>
      <c r="W37" s="162">
        <v>0.5</v>
      </c>
      <c r="X37" s="162">
        <v>22.68</v>
      </c>
      <c r="Y37" s="162">
        <v>0.23100000000000001</v>
      </c>
      <c r="Z37" s="162">
        <v>0.56999999999999995</v>
      </c>
      <c r="AA37" s="162">
        <v>0.44</v>
      </c>
      <c r="AB37" s="162">
        <v>0.04</v>
      </c>
      <c r="AC37" s="162">
        <v>0.11</v>
      </c>
      <c r="AD37" s="162">
        <v>0.23</v>
      </c>
      <c r="AE37" s="162">
        <v>51.2</v>
      </c>
    </row>
    <row r="38" spans="1:31" s="175" customFormat="1" ht="13.8" thickBot="1" x14ac:dyDescent="0.3">
      <c r="A38" s="172"/>
      <c r="B38" s="173">
        <v>36</v>
      </c>
      <c r="C38" s="174">
        <v>16</v>
      </c>
      <c r="D38" s="174">
        <v>3</v>
      </c>
      <c r="E38" s="174" t="s">
        <v>126</v>
      </c>
      <c r="F38" s="174">
        <v>4</v>
      </c>
      <c r="G38" s="174" t="s">
        <v>291</v>
      </c>
      <c r="H38" s="174" t="s">
        <v>290</v>
      </c>
      <c r="I38" s="173"/>
      <c r="J38" s="174" t="s">
        <v>289</v>
      </c>
      <c r="K38" s="174">
        <v>1</v>
      </c>
      <c r="L38" s="174">
        <v>0.9</v>
      </c>
      <c r="M38" s="174">
        <v>1</v>
      </c>
      <c r="N38" s="174">
        <v>27</v>
      </c>
      <c r="O38" s="174">
        <v>0.95</v>
      </c>
      <c r="P38" s="174">
        <v>2</v>
      </c>
      <c r="Q38" s="174">
        <v>0.04</v>
      </c>
      <c r="R38" s="174">
        <v>1.9E-2</v>
      </c>
      <c r="S38" s="174">
        <v>5.0999999999999996</v>
      </c>
      <c r="T38" s="174">
        <v>6.1</v>
      </c>
      <c r="U38" s="174">
        <v>0.28000000000000003</v>
      </c>
      <c r="V38" s="174">
        <v>24.1</v>
      </c>
      <c r="W38" s="174">
        <v>0.52</v>
      </c>
      <c r="X38" s="174">
        <v>0.55000000000000004</v>
      </c>
      <c r="Y38" s="174">
        <v>0.1</v>
      </c>
      <c r="Z38" s="174">
        <v>0.2</v>
      </c>
      <c r="AA38" s="174">
        <v>0.08</v>
      </c>
      <c r="AB38" s="174">
        <v>0.02</v>
      </c>
      <c r="AC38" s="174">
        <v>0.03</v>
      </c>
      <c r="AD38" s="174">
        <v>0.11</v>
      </c>
      <c r="AE38" s="174">
        <v>20.100000000000001</v>
      </c>
    </row>
    <row r="40" spans="1:31" ht="14.4" x14ac:dyDescent="0.25">
      <c r="H40" s="448" t="s">
        <v>296</v>
      </c>
      <c r="J40" s="23" t="s">
        <v>18</v>
      </c>
      <c r="K40" s="23" t="s">
        <v>284</v>
      </c>
      <c r="L40" s="23">
        <f>STDEV(L3:L6)/SQRT(4)</f>
        <v>2.886751345948128E-2</v>
      </c>
      <c r="M40" s="23">
        <f t="shared" ref="M40:AE40" si="0">STDEV(M3:M6)/SQRT(4)</f>
        <v>2.9011491975882016</v>
      </c>
      <c r="N40" s="23">
        <f t="shared" si="0"/>
        <v>0.9574271077563381</v>
      </c>
      <c r="O40" s="23">
        <f t="shared" si="0"/>
        <v>5.633992811497011</v>
      </c>
      <c r="P40" s="23">
        <f t="shared" si="0"/>
        <v>1.8060084901978355</v>
      </c>
      <c r="Q40" s="23">
        <f t="shared" si="0"/>
        <v>0.16665833312498962</v>
      </c>
      <c r="R40" s="23">
        <f t="shared" si="0"/>
        <v>1.0774197572595984E-2</v>
      </c>
      <c r="S40" s="23">
        <f t="shared" si="0"/>
        <v>6.4549722436790274E-2</v>
      </c>
      <c r="T40" s="23">
        <f t="shared" si="0"/>
        <v>0.10408329997330662</v>
      </c>
      <c r="U40" s="23">
        <f t="shared" si="0"/>
        <v>2.9154759474226483E-2</v>
      </c>
      <c r="V40" s="23">
        <f t="shared" si="0"/>
        <v>1.5903353943953658</v>
      </c>
      <c r="W40" s="23">
        <f t="shared" si="0"/>
        <v>0.14026017491314716</v>
      </c>
      <c r="X40" s="23">
        <f t="shared" si="0"/>
        <v>0.10298664962022955</v>
      </c>
      <c r="Y40" s="23">
        <f t="shared" si="0"/>
        <v>8.2903055834309715E-3</v>
      </c>
      <c r="Z40" s="23">
        <f t="shared" si="0"/>
        <v>0.37070878058119966</v>
      </c>
      <c r="AA40" s="23">
        <f t="shared" si="0"/>
        <v>5.9511903571190364E-2</v>
      </c>
      <c r="AB40" s="23">
        <f t="shared" si="0"/>
        <v>9.1287092917527561E-3</v>
      </c>
      <c r="AC40" s="23">
        <f t="shared" si="0"/>
        <v>1.2583057392117918E-2</v>
      </c>
      <c r="AD40" s="23">
        <f t="shared" si="0"/>
        <v>3.2242570203588596E-2</v>
      </c>
      <c r="AE40" s="23">
        <f t="shared" si="0"/>
        <v>1.3900689431343567</v>
      </c>
    </row>
    <row r="41" spans="1:31" ht="14.4" x14ac:dyDescent="0.25">
      <c r="H41" s="448"/>
      <c r="J41" s="24" t="s">
        <v>18</v>
      </c>
      <c r="K41" s="24" t="s">
        <v>125</v>
      </c>
      <c r="L41" s="24">
        <f>STDEV(L7:L10)/SQRT(4)</f>
        <v>0.6062177826491072</v>
      </c>
      <c r="M41" s="24">
        <f t="shared" ref="M41:AE41" si="1">STDEV(M7:M10)/SQRT(4)</f>
        <v>2.1360009363293826</v>
      </c>
      <c r="N41" s="24">
        <f t="shared" si="1"/>
        <v>0.8660254037844386</v>
      </c>
      <c r="O41" s="24">
        <f t="shared" si="1"/>
        <v>7.7922337137691136</v>
      </c>
      <c r="P41" s="24">
        <f t="shared" si="1"/>
        <v>4.348059912190724</v>
      </c>
      <c r="Q41" s="24">
        <f t="shared" si="1"/>
        <v>5.2121652570373107E-2</v>
      </c>
      <c r="R41" s="24">
        <f t="shared" si="1"/>
        <v>7.3640455367051166E-3</v>
      </c>
      <c r="S41" s="24">
        <f t="shared" si="1"/>
        <v>0.13149778198382911</v>
      </c>
      <c r="T41" s="24">
        <f t="shared" si="1"/>
        <v>0.15000000000000013</v>
      </c>
      <c r="U41" s="24">
        <f t="shared" si="1"/>
        <v>3.5443617196894241E-2</v>
      </c>
      <c r="V41" s="24">
        <f t="shared" si="1"/>
        <v>0.50228643886398772</v>
      </c>
      <c r="W41" s="24">
        <f t="shared" si="1"/>
        <v>0.23773234249185932</v>
      </c>
      <c r="X41" s="24">
        <f t="shared" si="1"/>
        <v>0.30439489154714816</v>
      </c>
      <c r="Y41" s="24">
        <f t="shared" si="1"/>
        <v>9.6824583655185457E-3</v>
      </c>
      <c r="Z41" s="24">
        <f t="shared" si="1"/>
        <v>0.15029831447269565</v>
      </c>
      <c r="AA41" s="24">
        <f t="shared" si="1"/>
        <v>2.0207259421636963E-2</v>
      </c>
      <c r="AB41" s="24">
        <f t="shared" si="1"/>
        <v>2.2867371223353743E-2</v>
      </c>
      <c r="AC41" s="24">
        <f t="shared" si="1"/>
        <v>2.4999999999999996E-3</v>
      </c>
      <c r="AD41" s="24">
        <f t="shared" si="1"/>
        <v>3.1983068437325825E-2</v>
      </c>
      <c r="AE41" s="24">
        <f t="shared" si="1"/>
        <v>1.4332364308329137</v>
      </c>
    </row>
    <row r="42" spans="1:31" ht="14.4" x14ac:dyDescent="0.25">
      <c r="H42" s="448"/>
      <c r="J42" s="26" t="s">
        <v>18</v>
      </c>
      <c r="K42" s="26" t="s">
        <v>126</v>
      </c>
      <c r="L42" s="26">
        <f>STDEV(L11:L14)/SQRT(4)</f>
        <v>2.4999999999999994E-2</v>
      </c>
      <c r="M42" s="26">
        <f t="shared" ref="M42:AE42" si="2">STDEV(M11:M14)/SQRT(4)</f>
        <v>5.1861192941672032</v>
      </c>
      <c r="N42" s="26">
        <f t="shared" si="2"/>
        <v>1.5545631755148024</v>
      </c>
      <c r="O42" s="26">
        <f t="shared" si="2"/>
        <v>5.802316347804557</v>
      </c>
      <c r="P42" s="26">
        <f t="shared" si="2"/>
        <v>4.052648311084166</v>
      </c>
      <c r="Q42" s="26">
        <f t="shared" si="2"/>
        <v>0.10617399242124528</v>
      </c>
      <c r="R42" s="26">
        <f t="shared" si="2"/>
        <v>1.9523490125145832E-2</v>
      </c>
      <c r="S42" s="26">
        <f t="shared" si="2"/>
        <v>9.128709291752761E-2</v>
      </c>
      <c r="T42" s="26">
        <f t="shared" si="2"/>
        <v>8.5391256382996689E-2</v>
      </c>
      <c r="U42" s="26">
        <f t="shared" si="2"/>
        <v>6.1981179939290192E-2</v>
      </c>
      <c r="V42" s="26">
        <f t="shared" si="2"/>
        <v>1.2195456804345906</v>
      </c>
      <c r="W42" s="26">
        <f t="shared" si="2"/>
        <v>0.11010411739197898</v>
      </c>
      <c r="X42" s="26">
        <f t="shared" si="2"/>
        <v>0.15386682553429107</v>
      </c>
      <c r="Y42" s="26">
        <f t="shared" si="2"/>
        <v>9.6727710610765467E-3</v>
      </c>
      <c r="Z42" s="26">
        <f t="shared" si="2"/>
        <v>0.28444023976926974</v>
      </c>
      <c r="AA42" s="26">
        <f t="shared" si="2"/>
        <v>3.300883720056394E-2</v>
      </c>
      <c r="AB42" s="26">
        <f t="shared" si="2"/>
        <v>6.4549722436790316E-3</v>
      </c>
      <c r="AC42" s="26">
        <f t="shared" si="2"/>
        <v>1.3228756555322957E-2</v>
      </c>
      <c r="AD42" s="26">
        <f t="shared" si="2"/>
        <v>1.5811388300841979E-2</v>
      </c>
      <c r="AE42" s="26">
        <f t="shared" si="2"/>
        <v>2.6424420523447627</v>
      </c>
    </row>
    <row r="43" spans="1:31" ht="14.4" x14ac:dyDescent="0.25">
      <c r="H43" s="448"/>
      <c r="J43" s="23" t="s">
        <v>20</v>
      </c>
      <c r="K43" s="23" t="s">
        <v>284</v>
      </c>
      <c r="L43" s="23">
        <f>STDEV(L15:L18)/SQRT(4)</f>
        <v>0</v>
      </c>
      <c r="M43" s="23">
        <f t="shared" ref="M43:AE43" si="3">STDEV(M15:M18)/SQRT(4)</f>
        <v>0</v>
      </c>
      <c r="N43" s="23">
        <f t="shared" si="3"/>
        <v>3.1622776601683795</v>
      </c>
      <c r="O43" s="23">
        <f t="shared" si="3"/>
        <v>0</v>
      </c>
      <c r="P43" s="23">
        <f t="shared" si="3"/>
        <v>6.2915286960589206E-2</v>
      </c>
      <c r="Q43" s="23">
        <f t="shared" si="3"/>
        <v>2.0412414523193131E-2</v>
      </c>
      <c r="R43" s="23">
        <f t="shared" si="3"/>
        <v>4.7871355387816905E-4</v>
      </c>
      <c r="S43" s="23">
        <f t="shared" si="3"/>
        <v>9.1287092917527596E-2</v>
      </c>
      <c r="T43" s="23">
        <f t="shared" si="3"/>
        <v>7.4999999999999914E-2</v>
      </c>
      <c r="U43" s="23">
        <f t="shared" si="3"/>
        <v>2.0155644370746354E-2</v>
      </c>
      <c r="V43" s="23">
        <f t="shared" si="3"/>
        <v>6.4655980646289279</v>
      </c>
      <c r="W43" s="23">
        <f t="shared" si="3"/>
        <v>9.1287092917527769E-3</v>
      </c>
      <c r="X43" s="23">
        <f t="shared" si="3"/>
        <v>2.0023923192022091</v>
      </c>
      <c r="Y43" s="23">
        <f t="shared" si="3"/>
        <v>1.9267308236146186E-2</v>
      </c>
      <c r="Z43" s="23">
        <f t="shared" si="3"/>
        <v>4.9244289008980535E-2</v>
      </c>
      <c r="AA43" s="23">
        <f t="shared" si="3"/>
        <v>1.7969882210706521E-2</v>
      </c>
      <c r="AB43" s="23">
        <f t="shared" si="3"/>
        <v>4.0824829046386263E-3</v>
      </c>
      <c r="AC43" s="23">
        <f t="shared" si="3"/>
        <v>3.0379543555930331E-3</v>
      </c>
      <c r="AD43" s="23">
        <f t="shared" si="3"/>
        <v>1.2500000000000028E-2</v>
      </c>
      <c r="AE43" s="23">
        <f t="shared" si="3"/>
        <v>2.2711964541477543</v>
      </c>
    </row>
    <row r="44" spans="1:31" ht="14.4" x14ac:dyDescent="0.25">
      <c r="H44" s="448"/>
      <c r="J44" s="24" t="s">
        <v>20</v>
      </c>
      <c r="K44" s="24" t="s">
        <v>125</v>
      </c>
      <c r="L44" s="24">
        <f>STDEV(L19:L22)/SQRT(4)</f>
        <v>2.4999999999999994E-2</v>
      </c>
      <c r="M44" s="24">
        <f>STDEV(M19:M22)/SQRT(4)</f>
        <v>3.7721567659187585</v>
      </c>
      <c r="N44" s="24">
        <f t="shared" ref="N44:AE44" si="4">STDEV(N19:N22)/SQRT(4)</f>
        <v>2.2867371223353739</v>
      </c>
      <c r="O44" s="24">
        <f t="shared" si="4"/>
        <v>4.0124999999999993</v>
      </c>
      <c r="P44" s="24">
        <f t="shared" si="4"/>
        <v>2.8642552842463842</v>
      </c>
      <c r="Q44" s="24">
        <f t="shared" si="4"/>
        <v>2.5980762113533153E-2</v>
      </c>
      <c r="R44" s="24">
        <f t="shared" si="4"/>
        <v>1.5201425371764757E-2</v>
      </c>
      <c r="S44" s="24">
        <f t="shared" si="4"/>
        <v>4.7871355387816929E-2</v>
      </c>
      <c r="T44" s="24">
        <f t="shared" si="4"/>
        <v>6.4549722436790274E-2</v>
      </c>
      <c r="U44" s="24">
        <f t="shared" si="4"/>
        <v>4.8712592485585016E-2</v>
      </c>
      <c r="V44" s="24">
        <f t="shared" si="4"/>
        <v>2.0745983547022631</v>
      </c>
      <c r="W44" s="24">
        <f t="shared" si="4"/>
        <v>5.7500000000000252E-2</v>
      </c>
      <c r="X44" s="24">
        <f t="shared" si="4"/>
        <v>2.0391189886811412</v>
      </c>
      <c r="Y44" s="24">
        <f t="shared" si="4"/>
        <v>1.1123361302532012E-2</v>
      </c>
      <c r="Z44" s="24">
        <f t="shared" si="4"/>
        <v>0.14860462083439163</v>
      </c>
      <c r="AA44" s="24">
        <f t="shared" si="4"/>
        <v>3.0822070014844872E-2</v>
      </c>
      <c r="AB44" s="24">
        <f t="shared" si="4"/>
        <v>6.4549722436790316E-3</v>
      </c>
      <c r="AC44" s="24">
        <f t="shared" si="4"/>
        <v>2.198673842721259E-2</v>
      </c>
      <c r="AD44" s="24">
        <f t="shared" si="4"/>
        <v>1.3149778198382853E-2</v>
      </c>
      <c r="AE44" s="24">
        <f t="shared" si="4"/>
        <v>3.4972608328995616</v>
      </c>
    </row>
    <row r="45" spans="1:31" ht="14.4" x14ac:dyDescent="0.25">
      <c r="H45" s="448"/>
      <c r="J45" s="26" t="s">
        <v>20</v>
      </c>
      <c r="K45" s="26" t="s">
        <v>126</v>
      </c>
      <c r="L45" s="26">
        <f>STDEV(L23:L26)/SQRT(4)</f>
        <v>0</v>
      </c>
      <c r="M45" s="26">
        <f t="shared" ref="M45:AE45" si="5">STDEV(M23:M26)/SQRT(4)</f>
        <v>0.40824829046386302</v>
      </c>
      <c r="N45" s="26">
        <f t="shared" si="5"/>
        <v>1.7795130420052185</v>
      </c>
      <c r="O45" s="26">
        <f t="shared" si="5"/>
        <v>0</v>
      </c>
      <c r="P45" s="26">
        <f t="shared" si="5"/>
        <v>0.66708320320631664</v>
      </c>
      <c r="Q45" s="26">
        <f t="shared" si="5"/>
        <v>3.1754264805429415E-2</v>
      </c>
      <c r="R45" s="26">
        <f t="shared" si="5"/>
        <v>2.1984843263788178E-3</v>
      </c>
      <c r="S45" s="26">
        <f t="shared" si="5"/>
        <v>0.16007810593582117</v>
      </c>
      <c r="T45" s="26">
        <f t="shared" si="5"/>
        <v>0.22126530078919601</v>
      </c>
      <c r="U45" s="26">
        <f t="shared" si="5"/>
        <v>2.4152294576982408E-2</v>
      </c>
      <c r="V45" s="26">
        <f t="shared" si="5"/>
        <v>3.6989581866610313</v>
      </c>
      <c r="W45" s="26">
        <f t="shared" si="5"/>
        <v>3.4731109973624261E-2</v>
      </c>
      <c r="X45" s="26">
        <f t="shared" si="5"/>
        <v>1.4043170048105238</v>
      </c>
      <c r="Y45" s="26">
        <f t="shared" si="5"/>
        <v>1.2335585379975559E-2</v>
      </c>
      <c r="Z45" s="26">
        <f t="shared" si="5"/>
        <v>8.5488790688214453E-2</v>
      </c>
      <c r="AA45" s="26">
        <f t="shared" si="5"/>
        <v>1.493039405597409E-2</v>
      </c>
      <c r="AB45" s="26">
        <f t="shared" si="5"/>
        <v>4.0824829046386263E-3</v>
      </c>
      <c r="AC45" s="26">
        <f t="shared" si="5"/>
        <v>5.0062460986251981E-3</v>
      </c>
      <c r="AD45" s="26">
        <f t="shared" si="5"/>
        <v>4.7784237289438168E-2</v>
      </c>
      <c r="AE45" s="26">
        <f t="shared" si="5"/>
        <v>2.0385861113363197</v>
      </c>
    </row>
  </sheetData>
  <mergeCells count="2">
    <mergeCell ref="B1:AI1"/>
    <mergeCell ref="H40:H4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D1E73-36C7-4C70-BB45-8323BED4457B}">
  <sheetPr codeName="Sheet7"/>
  <dimension ref="A1:J22"/>
  <sheetViews>
    <sheetView workbookViewId="0">
      <selection activeCell="C3" sqref="C3:C22"/>
    </sheetView>
  </sheetViews>
  <sheetFormatPr defaultRowHeight="14.4" x14ac:dyDescent="0.3"/>
  <cols>
    <col min="2" max="2" width="14" customWidth="1"/>
    <col min="3" max="3" width="28.6640625" customWidth="1"/>
    <col min="4" max="4" width="11.88671875" customWidth="1"/>
    <col min="5" max="5" width="13" customWidth="1"/>
    <col min="6" max="6" width="17.88671875" customWidth="1"/>
    <col min="7" max="7" width="28.88671875" customWidth="1"/>
    <col min="8" max="8" width="18.44140625" customWidth="1"/>
    <col min="9" max="9" width="18.5546875" bestFit="1" customWidth="1"/>
    <col min="10" max="10" width="12.109375" customWidth="1"/>
  </cols>
  <sheetData>
    <row r="1" spans="1:10" ht="18.600000000000001" thickBot="1" x14ac:dyDescent="0.35">
      <c r="A1" s="439" t="s">
        <v>254</v>
      </c>
      <c r="B1" s="440"/>
      <c r="C1" s="440"/>
      <c r="D1" s="440"/>
      <c r="E1" s="440"/>
      <c r="F1" s="440"/>
      <c r="G1" s="440"/>
      <c r="H1" s="440"/>
      <c r="I1" s="440"/>
      <c r="J1" s="441"/>
    </row>
    <row r="2" spans="1:10" x14ac:dyDescent="0.3">
      <c r="A2" s="31" t="s">
        <v>112</v>
      </c>
      <c r="B2" s="32" t="s">
        <v>113</v>
      </c>
      <c r="C2" s="32" t="s">
        <v>62</v>
      </c>
      <c r="D2" s="32" t="s">
        <v>114</v>
      </c>
      <c r="E2" s="33" t="s">
        <v>115</v>
      </c>
      <c r="F2" s="33" t="s">
        <v>255</v>
      </c>
      <c r="G2" s="33" t="s">
        <v>256</v>
      </c>
      <c r="H2" s="33" t="s">
        <v>119</v>
      </c>
      <c r="I2" s="33" t="s">
        <v>257</v>
      </c>
      <c r="J2" s="33"/>
    </row>
    <row r="3" spans="1:10" x14ac:dyDescent="0.3">
      <c r="A3" s="35" t="s">
        <v>120</v>
      </c>
      <c r="B3" s="36">
        <v>1</v>
      </c>
      <c r="C3" s="36" t="s">
        <v>121</v>
      </c>
      <c r="D3" s="36">
        <v>1</v>
      </c>
      <c r="E3" s="37">
        <v>71.333333333333343</v>
      </c>
      <c r="F3" s="37">
        <v>0.47666666666666668</v>
      </c>
      <c r="G3" s="37">
        <v>1.8518518518518519</v>
      </c>
      <c r="H3" s="37">
        <v>2.4340000000000002</v>
      </c>
      <c r="I3" s="37">
        <v>34.5</v>
      </c>
      <c r="J3" s="37"/>
    </row>
    <row r="4" spans="1:10" x14ac:dyDescent="0.3">
      <c r="A4" s="35" t="s">
        <v>122</v>
      </c>
      <c r="B4" s="36">
        <v>1</v>
      </c>
      <c r="C4" s="36" t="s">
        <v>121</v>
      </c>
      <c r="D4" s="36">
        <v>2</v>
      </c>
      <c r="E4" s="37">
        <v>80</v>
      </c>
      <c r="F4" s="37">
        <v>0.29666666666666663</v>
      </c>
      <c r="G4" s="37">
        <v>6.3116370808678495</v>
      </c>
      <c r="H4" s="37">
        <v>2.109</v>
      </c>
      <c r="I4" s="37">
        <v>35.700000000000003</v>
      </c>
      <c r="J4" s="37"/>
    </row>
    <row r="5" spans="1:10" x14ac:dyDescent="0.3">
      <c r="A5" s="35" t="s">
        <v>123</v>
      </c>
      <c r="B5" s="36">
        <v>1</v>
      </c>
      <c r="C5" s="36" t="s">
        <v>121</v>
      </c>
      <c r="D5" s="36">
        <v>3</v>
      </c>
      <c r="E5" s="37">
        <v>41.333333333333329</v>
      </c>
      <c r="F5" s="37">
        <v>0.27333333333333332</v>
      </c>
      <c r="G5" s="37">
        <v>11.045364891518735</v>
      </c>
      <c r="H5" s="37">
        <v>2.5834999999999999</v>
      </c>
      <c r="I5" s="37">
        <v>35.450000000000003</v>
      </c>
      <c r="J5" s="37"/>
    </row>
    <row r="6" spans="1:10" x14ac:dyDescent="0.3">
      <c r="A6" s="35" t="s">
        <v>124</v>
      </c>
      <c r="B6" s="36">
        <v>1</v>
      </c>
      <c r="C6" s="36" t="s">
        <v>121</v>
      </c>
      <c r="D6" s="36">
        <v>4</v>
      </c>
      <c r="E6" s="37">
        <v>53.333333333333329</v>
      </c>
      <c r="F6" s="37">
        <v>0.40666666666666673</v>
      </c>
      <c r="G6" s="37">
        <v>42.603550295857985</v>
      </c>
      <c r="H6" s="37">
        <v>2.4260000000000002</v>
      </c>
      <c r="I6" s="37">
        <v>36.200000000000003</v>
      </c>
      <c r="J6" s="37"/>
    </row>
    <row r="7" spans="1:10" x14ac:dyDescent="0.3">
      <c r="A7" s="39">
        <v>6</v>
      </c>
      <c r="B7" s="40">
        <v>2</v>
      </c>
      <c r="C7" s="40" t="s">
        <v>125</v>
      </c>
      <c r="D7" s="40">
        <v>1</v>
      </c>
      <c r="E7" s="41">
        <v>69.333333333333329</v>
      </c>
      <c r="F7" s="41">
        <v>0.45666666666666672</v>
      </c>
      <c r="G7" s="41">
        <v>7.4074074074074074</v>
      </c>
      <c r="H7" s="41">
        <v>2.6179999999999999</v>
      </c>
      <c r="I7" s="41">
        <v>35.1</v>
      </c>
      <c r="J7" s="41"/>
    </row>
    <row r="8" spans="1:10" x14ac:dyDescent="0.3">
      <c r="A8" s="39">
        <v>9</v>
      </c>
      <c r="B8" s="40">
        <v>2</v>
      </c>
      <c r="C8" s="40" t="s">
        <v>125</v>
      </c>
      <c r="D8" s="40">
        <v>2</v>
      </c>
      <c r="E8" s="41">
        <v>68</v>
      </c>
      <c r="F8" s="41">
        <v>0.35666666666666669</v>
      </c>
      <c r="G8" s="41">
        <v>3.1558185404339247</v>
      </c>
      <c r="H8" s="41">
        <v>2.2930000000000001</v>
      </c>
      <c r="I8" s="41">
        <v>36.1</v>
      </c>
      <c r="J8" s="41"/>
    </row>
    <row r="9" spans="1:10" x14ac:dyDescent="0.3">
      <c r="A9" s="39">
        <v>27</v>
      </c>
      <c r="B9" s="40">
        <v>2</v>
      </c>
      <c r="C9" s="40" t="s">
        <v>125</v>
      </c>
      <c r="D9" s="40">
        <v>3</v>
      </c>
      <c r="E9" s="41">
        <v>29.333333333333332</v>
      </c>
      <c r="F9" s="41">
        <v>0.2233333333333333</v>
      </c>
      <c r="G9" s="41">
        <v>9.4674556213017738</v>
      </c>
      <c r="H9" s="41">
        <v>2.242</v>
      </c>
      <c r="I9" s="41">
        <v>34.200000000000003</v>
      </c>
      <c r="J9" s="41"/>
    </row>
    <row r="10" spans="1:10" x14ac:dyDescent="0.3">
      <c r="A10" s="39">
        <v>21</v>
      </c>
      <c r="B10" s="40">
        <v>2</v>
      </c>
      <c r="C10" s="40" t="s">
        <v>125</v>
      </c>
      <c r="D10" s="40">
        <v>4</v>
      </c>
      <c r="E10" s="41">
        <v>41.333333333333336</v>
      </c>
      <c r="F10" s="41">
        <v>0.42333333333333334</v>
      </c>
      <c r="G10" s="41">
        <v>0</v>
      </c>
      <c r="H10" s="41">
        <v>2.0219999999999998</v>
      </c>
      <c r="I10" s="41">
        <v>35.9</v>
      </c>
      <c r="J10" s="41"/>
    </row>
    <row r="11" spans="1:10" x14ac:dyDescent="0.3">
      <c r="A11" s="43">
        <v>4</v>
      </c>
      <c r="B11" s="44">
        <v>3</v>
      </c>
      <c r="C11" s="44" t="s">
        <v>126</v>
      </c>
      <c r="D11" s="44">
        <v>1</v>
      </c>
      <c r="E11" s="45">
        <v>62.666666666666664</v>
      </c>
      <c r="F11" s="45">
        <v>0.48333333333333339</v>
      </c>
      <c r="G11" s="45">
        <v>29.62962962962963</v>
      </c>
      <c r="H11" s="45">
        <v>2.9750000000000001</v>
      </c>
      <c r="I11" s="45">
        <v>35.1</v>
      </c>
      <c r="J11" s="45"/>
    </row>
    <row r="12" spans="1:10" x14ac:dyDescent="0.3">
      <c r="A12" s="43">
        <v>11</v>
      </c>
      <c r="B12" s="44">
        <v>3</v>
      </c>
      <c r="C12" s="44" t="s">
        <v>126</v>
      </c>
      <c r="D12" s="44">
        <v>2</v>
      </c>
      <c r="E12" s="45">
        <v>70.666666666666671</v>
      </c>
      <c r="F12" s="45">
        <v>0.30333333333333329</v>
      </c>
      <c r="G12" s="45">
        <v>3.1558185404339247</v>
      </c>
      <c r="H12" s="45">
        <v>2.024</v>
      </c>
      <c r="I12" s="45">
        <v>34.700000000000003</v>
      </c>
      <c r="J12" s="45"/>
    </row>
    <row r="13" spans="1:10" x14ac:dyDescent="0.3">
      <c r="A13" s="43">
        <v>22</v>
      </c>
      <c r="B13" s="44">
        <v>3</v>
      </c>
      <c r="C13" s="44" t="s">
        <v>126</v>
      </c>
      <c r="D13" s="44">
        <v>3</v>
      </c>
      <c r="E13" s="45">
        <v>42.666666666666664</v>
      </c>
      <c r="F13" s="45">
        <v>0.37666666666666665</v>
      </c>
      <c r="G13" s="45">
        <v>9.4674556213017738</v>
      </c>
      <c r="H13" s="45">
        <v>2.2930000000000001</v>
      </c>
      <c r="I13" s="45">
        <v>34.6</v>
      </c>
      <c r="J13" s="45"/>
    </row>
    <row r="14" spans="1:10" x14ac:dyDescent="0.3">
      <c r="A14" s="43">
        <v>16</v>
      </c>
      <c r="B14" s="44">
        <v>3</v>
      </c>
      <c r="C14" s="44" t="s">
        <v>126</v>
      </c>
      <c r="D14" s="44">
        <v>4</v>
      </c>
      <c r="E14" s="45">
        <v>48</v>
      </c>
      <c r="F14" s="45">
        <v>0.42333333333333334</v>
      </c>
      <c r="G14" s="45">
        <v>157.79092702169623</v>
      </c>
      <c r="H14" s="45">
        <v>2.706</v>
      </c>
      <c r="I14" s="45">
        <v>35</v>
      </c>
      <c r="J14" s="45"/>
    </row>
    <row r="15" spans="1:10" x14ac:dyDescent="0.3">
      <c r="A15" s="47">
        <v>7</v>
      </c>
      <c r="B15" s="48">
        <v>4</v>
      </c>
      <c r="C15" s="48" t="s">
        <v>127</v>
      </c>
      <c r="D15" s="48">
        <v>1</v>
      </c>
      <c r="E15" s="49">
        <v>72</v>
      </c>
      <c r="F15" s="49">
        <v>0.37666666666666671</v>
      </c>
      <c r="G15" s="49">
        <v>0</v>
      </c>
      <c r="H15" s="49">
        <v>2.33</v>
      </c>
      <c r="I15" s="49">
        <v>34.9</v>
      </c>
      <c r="J15" s="49"/>
    </row>
    <row r="16" spans="1:10" x14ac:dyDescent="0.3">
      <c r="A16" s="47">
        <v>12</v>
      </c>
      <c r="B16" s="48">
        <v>4</v>
      </c>
      <c r="C16" s="48" t="s">
        <v>127</v>
      </c>
      <c r="D16" s="48">
        <v>2</v>
      </c>
      <c r="E16" s="49">
        <v>74.666666666666671</v>
      </c>
      <c r="F16" s="49">
        <v>0.3033333333333334</v>
      </c>
      <c r="G16" s="49">
        <v>3.1558185404339247</v>
      </c>
      <c r="H16" s="49">
        <v>1.98</v>
      </c>
      <c r="I16" s="49">
        <v>35.799999999999997</v>
      </c>
      <c r="J16" s="49"/>
    </row>
    <row r="17" spans="1:10" x14ac:dyDescent="0.3">
      <c r="A17" s="47">
        <v>25</v>
      </c>
      <c r="B17" s="48">
        <v>4</v>
      </c>
      <c r="C17" s="48" t="s">
        <v>127</v>
      </c>
      <c r="D17" s="48">
        <v>3</v>
      </c>
      <c r="E17" s="49">
        <v>49.333333333333336</v>
      </c>
      <c r="F17" s="49">
        <v>0.26666666666666666</v>
      </c>
      <c r="G17" s="49">
        <v>6.3116370808678495</v>
      </c>
      <c r="H17" s="49">
        <v>2.4289999999999998</v>
      </c>
      <c r="I17" s="49">
        <v>35.1</v>
      </c>
      <c r="J17" s="49"/>
    </row>
    <row r="18" spans="1:10" x14ac:dyDescent="0.3">
      <c r="A18" s="47">
        <v>17</v>
      </c>
      <c r="B18" s="48">
        <v>4</v>
      </c>
      <c r="C18" s="48" t="s">
        <v>127</v>
      </c>
      <c r="D18" s="48">
        <v>4</v>
      </c>
      <c r="E18" s="49">
        <v>42.666666666666664</v>
      </c>
      <c r="F18" s="49">
        <v>0.42</v>
      </c>
      <c r="G18" s="49">
        <v>56.80473372781065</v>
      </c>
      <c r="H18" s="49">
        <v>2.512</v>
      </c>
      <c r="I18" s="49">
        <v>35.6</v>
      </c>
      <c r="J18" s="49"/>
    </row>
    <row r="19" spans="1:10" x14ac:dyDescent="0.3">
      <c r="A19" s="51">
        <v>2</v>
      </c>
      <c r="B19" s="52">
        <v>5</v>
      </c>
      <c r="C19" s="52" t="s">
        <v>128</v>
      </c>
      <c r="D19" s="52">
        <v>1</v>
      </c>
      <c r="E19" s="53">
        <v>53.333333333333336</v>
      </c>
      <c r="F19" s="53">
        <v>0.51666666666666672</v>
      </c>
      <c r="G19" s="53">
        <v>40.74074074074074</v>
      </c>
      <c r="H19" s="53">
        <v>2.262</v>
      </c>
      <c r="I19" s="53">
        <v>35.200000000000003</v>
      </c>
      <c r="J19" s="53"/>
    </row>
    <row r="20" spans="1:10" x14ac:dyDescent="0.3">
      <c r="A20" s="51">
        <v>8</v>
      </c>
      <c r="B20" s="52">
        <v>5</v>
      </c>
      <c r="C20" s="52" t="s">
        <v>128</v>
      </c>
      <c r="D20" s="52">
        <v>2</v>
      </c>
      <c r="E20" s="53">
        <v>60</v>
      </c>
      <c r="F20" s="53">
        <v>0.38666666666666666</v>
      </c>
      <c r="G20" s="53">
        <v>22.090729783037471</v>
      </c>
      <c r="H20" s="53">
        <v>2.3130000000000002</v>
      </c>
      <c r="I20" s="53">
        <v>35.6</v>
      </c>
      <c r="J20" s="53"/>
    </row>
    <row r="21" spans="1:10" x14ac:dyDescent="0.3">
      <c r="A21" s="51">
        <v>26</v>
      </c>
      <c r="B21" s="52">
        <v>5</v>
      </c>
      <c r="C21" s="52" t="s">
        <v>128</v>
      </c>
      <c r="D21" s="52">
        <v>3</v>
      </c>
      <c r="E21" s="53">
        <v>33.333333333333336</v>
      </c>
      <c r="F21" s="53">
        <v>0.221</v>
      </c>
      <c r="G21" s="53">
        <v>9.4674556213017738</v>
      </c>
      <c r="H21" s="53">
        <v>2.2709999999999999</v>
      </c>
      <c r="I21" s="53">
        <v>35.700000000000003</v>
      </c>
      <c r="J21" s="53"/>
    </row>
    <row r="22" spans="1:10" ht="15" thickBot="1" x14ac:dyDescent="0.35">
      <c r="A22" s="55">
        <v>18</v>
      </c>
      <c r="B22" s="56">
        <v>5</v>
      </c>
      <c r="C22" s="56" t="s">
        <v>128</v>
      </c>
      <c r="D22" s="56">
        <v>4</v>
      </c>
      <c r="E22" s="57">
        <v>30.666666666666668</v>
      </c>
      <c r="F22" s="57">
        <v>0.36999999999999994</v>
      </c>
      <c r="G22" s="57">
        <v>78.895463510848117</v>
      </c>
      <c r="H22" s="57">
        <v>2.383</v>
      </c>
      <c r="I22" s="57">
        <v>36.200000000000003</v>
      </c>
      <c r="J22" s="57"/>
    </row>
  </sheetData>
  <mergeCells count="1">
    <mergeCell ref="A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98E33-D81C-43EC-8F1D-3C153FB82E05}">
  <sheetPr codeName="Sheet8"/>
  <dimension ref="A1:H50"/>
  <sheetViews>
    <sheetView workbookViewId="0">
      <selection activeCell="D31" sqref="D31"/>
    </sheetView>
  </sheetViews>
  <sheetFormatPr defaultRowHeight="14.4" x14ac:dyDescent="0.3"/>
  <cols>
    <col min="1" max="1" width="27.109375" customWidth="1"/>
    <col min="2" max="2" width="26.5546875" customWidth="1"/>
    <col min="3" max="3" width="17.33203125" customWidth="1"/>
    <col min="4" max="4" width="14.6640625" customWidth="1"/>
    <col min="5" max="5" width="11.33203125" customWidth="1"/>
    <col min="6" max="6" width="18.88671875" customWidth="1"/>
    <col min="7" max="7" width="29.109375" customWidth="1"/>
    <col min="8" max="8" width="28.44140625" customWidth="1"/>
    <col min="9" max="9" width="12" customWidth="1"/>
  </cols>
  <sheetData>
    <row r="1" spans="1:8" ht="18.600000000000001" thickBot="1" x14ac:dyDescent="0.4">
      <c r="A1" s="442" t="s">
        <v>258</v>
      </c>
      <c r="B1" s="443"/>
      <c r="C1" s="443"/>
      <c r="D1" s="443"/>
      <c r="E1" s="443"/>
      <c r="F1" s="443"/>
      <c r="G1" s="443"/>
      <c r="H1" s="444"/>
    </row>
    <row r="2" spans="1:8" x14ac:dyDescent="0.3">
      <c r="A2" s="111" t="s">
        <v>112</v>
      </c>
      <c r="B2" s="60" t="s">
        <v>62</v>
      </c>
      <c r="C2" s="60" t="s">
        <v>113</v>
      </c>
      <c r="D2" s="60" t="s">
        <v>114</v>
      </c>
      <c r="E2" s="112" t="s">
        <v>115</v>
      </c>
      <c r="F2" s="112" t="s">
        <v>255</v>
      </c>
      <c r="G2" s="33" t="s">
        <v>256</v>
      </c>
      <c r="H2" s="112" t="s">
        <v>119</v>
      </c>
    </row>
    <row r="3" spans="1:8" x14ac:dyDescent="0.3">
      <c r="A3" s="63" t="s">
        <v>133</v>
      </c>
      <c r="B3" s="63" t="s">
        <v>134</v>
      </c>
      <c r="C3" s="63">
        <v>7</v>
      </c>
      <c r="D3" s="63">
        <v>1</v>
      </c>
      <c r="E3" s="64">
        <v>46.666666666666664</v>
      </c>
      <c r="F3" s="65">
        <v>0.30499999999999999</v>
      </c>
      <c r="G3" s="64">
        <v>0</v>
      </c>
      <c r="H3" s="65">
        <v>1.059144676979072</v>
      </c>
    </row>
    <row r="4" spans="1:8" x14ac:dyDescent="0.3">
      <c r="A4" s="63" t="s">
        <v>135</v>
      </c>
      <c r="B4" s="63" t="s">
        <v>134</v>
      </c>
      <c r="C4" s="63">
        <v>7</v>
      </c>
      <c r="D4" s="63">
        <v>2</v>
      </c>
      <c r="E4" s="64">
        <v>57.333333333333336</v>
      </c>
      <c r="F4" s="65">
        <v>0.23499999999999999</v>
      </c>
      <c r="G4" s="64">
        <v>3.1558185404339247</v>
      </c>
      <c r="H4" s="65">
        <v>1.2556869881710648</v>
      </c>
    </row>
    <row r="5" spans="1:8" x14ac:dyDescent="0.3">
      <c r="A5" s="63" t="s">
        <v>136</v>
      </c>
      <c r="B5" s="63" t="s">
        <v>134</v>
      </c>
      <c r="C5" s="63">
        <v>7</v>
      </c>
      <c r="D5" s="63">
        <v>3</v>
      </c>
      <c r="E5" s="64">
        <v>56</v>
      </c>
      <c r="F5" s="65">
        <v>0.3</v>
      </c>
      <c r="G5" s="64">
        <v>0</v>
      </c>
      <c r="H5" s="65">
        <v>1.0409463148316651</v>
      </c>
    </row>
    <row r="6" spans="1:8" x14ac:dyDescent="0.3">
      <c r="A6" s="63" t="s">
        <v>137</v>
      </c>
      <c r="B6" s="63" t="s">
        <v>134</v>
      </c>
      <c r="C6" s="63">
        <v>7</v>
      </c>
      <c r="D6" s="63">
        <v>4</v>
      </c>
      <c r="E6" s="64">
        <v>57.333333333333336</v>
      </c>
      <c r="F6" s="65">
        <v>0.36</v>
      </c>
      <c r="G6" s="64">
        <v>0</v>
      </c>
      <c r="H6" s="65">
        <v>0.89535941765241134</v>
      </c>
    </row>
    <row r="7" spans="1:8" x14ac:dyDescent="0.3">
      <c r="A7" s="66" t="s">
        <v>138</v>
      </c>
      <c r="B7" s="66" t="s">
        <v>139</v>
      </c>
      <c r="C7" s="66">
        <v>8</v>
      </c>
      <c r="D7" s="66">
        <v>1</v>
      </c>
      <c r="E7" s="67">
        <v>49.333333333333336</v>
      </c>
      <c r="F7" s="68">
        <v>0.41499999999999998</v>
      </c>
      <c r="G7" s="67">
        <v>0</v>
      </c>
      <c r="H7" s="68">
        <v>1.2192902638762513</v>
      </c>
    </row>
    <row r="8" spans="1:8" x14ac:dyDescent="0.3">
      <c r="A8" s="66" t="s">
        <v>140</v>
      </c>
      <c r="B8" s="66" t="s">
        <v>139</v>
      </c>
      <c r="C8" s="66">
        <v>8</v>
      </c>
      <c r="D8" s="66">
        <v>2</v>
      </c>
      <c r="E8" s="67">
        <v>54.666666666666664</v>
      </c>
      <c r="F8" s="68">
        <v>0.37</v>
      </c>
      <c r="G8" s="67">
        <v>0</v>
      </c>
      <c r="H8" s="68">
        <v>1.1646951774340311</v>
      </c>
    </row>
    <row r="9" spans="1:8" x14ac:dyDescent="0.3">
      <c r="A9" s="66" t="s">
        <v>141</v>
      </c>
      <c r="B9" s="66" t="s">
        <v>139</v>
      </c>
      <c r="C9" s="66">
        <v>8</v>
      </c>
      <c r="D9" s="66">
        <v>3</v>
      </c>
      <c r="E9" s="67">
        <v>69.333333333333329</v>
      </c>
      <c r="F9" s="68">
        <v>0.36499999999999999</v>
      </c>
      <c r="G9" s="67">
        <v>3.1558185404339247</v>
      </c>
      <c r="H9" s="68">
        <v>1.002729754322111</v>
      </c>
    </row>
    <row r="10" spans="1:8" x14ac:dyDescent="0.3">
      <c r="A10" s="66" t="s">
        <v>142</v>
      </c>
      <c r="B10" s="66" t="s">
        <v>139</v>
      </c>
      <c r="C10" s="66">
        <v>8</v>
      </c>
      <c r="D10" s="66">
        <v>4</v>
      </c>
      <c r="E10" s="67">
        <v>61.333333333333336</v>
      </c>
      <c r="F10" s="68">
        <v>0.37</v>
      </c>
      <c r="G10" s="67">
        <v>3.1558185404339247</v>
      </c>
      <c r="H10" s="68">
        <v>0.93357597816196547</v>
      </c>
    </row>
    <row r="11" spans="1:8" x14ac:dyDescent="0.3">
      <c r="A11" s="69" t="s">
        <v>143</v>
      </c>
      <c r="B11" s="69" t="s">
        <v>144</v>
      </c>
      <c r="C11" s="69">
        <v>9</v>
      </c>
      <c r="D11" s="69">
        <v>1</v>
      </c>
      <c r="E11" s="70">
        <v>53.333333333333336</v>
      </c>
      <c r="F11" s="71">
        <v>0.28000000000000003</v>
      </c>
      <c r="G11" s="70">
        <v>0</v>
      </c>
      <c r="H11" s="71">
        <v>1.1010009099181075</v>
      </c>
    </row>
    <row r="12" spans="1:8" x14ac:dyDescent="0.3">
      <c r="A12" s="69" t="s">
        <v>145</v>
      </c>
      <c r="B12" s="69" t="s">
        <v>144</v>
      </c>
      <c r="C12" s="69">
        <v>9</v>
      </c>
      <c r="D12" s="69">
        <v>2</v>
      </c>
      <c r="E12" s="70">
        <v>57.333333333333336</v>
      </c>
      <c r="F12" s="71">
        <v>0.33999999999999997</v>
      </c>
      <c r="G12" s="70">
        <v>3.1558185404339247</v>
      </c>
      <c r="H12" s="71">
        <v>1.0518653321201092</v>
      </c>
    </row>
    <row r="13" spans="1:8" x14ac:dyDescent="0.3">
      <c r="A13" s="69" t="s">
        <v>146</v>
      </c>
      <c r="B13" s="69" t="s">
        <v>144</v>
      </c>
      <c r="C13" s="69">
        <v>9</v>
      </c>
      <c r="D13" s="69">
        <v>3</v>
      </c>
      <c r="E13" s="70">
        <v>65.333333333333329</v>
      </c>
      <c r="F13" s="71">
        <v>0.34</v>
      </c>
      <c r="G13" s="70">
        <v>0</v>
      </c>
      <c r="H13" s="71">
        <v>0.98089171974522293</v>
      </c>
    </row>
    <row r="14" spans="1:8" x14ac:dyDescent="0.3">
      <c r="A14" s="69" t="s">
        <v>147</v>
      </c>
      <c r="B14" s="69" t="s">
        <v>144</v>
      </c>
      <c r="C14" s="69">
        <v>9</v>
      </c>
      <c r="D14" s="69">
        <v>4</v>
      </c>
      <c r="E14" s="70">
        <v>69.333333333333329</v>
      </c>
      <c r="F14" s="71">
        <v>0.31000000000000005</v>
      </c>
      <c r="G14" s="70">
        <v>6.3116370808678495</v>
      </c>
      <c r="H14" s="71">
        <v>0.94995450409463145</v>
      </c>
    </row>
    <row r="15" spans="1:8" x14ac:dyDescent="0.3">
      <c r="A15" s="72" t="s">
        <v>148</v>
      </c>
      <c r="B15" s="72" t="s">
        <v>149</v>
      </c>
      <c r="C15" s="72">
        <v>10</v>
      </c>
      <c r="D15" s="72">
        <v>1</v>
      </c>
      <c r="E15" s="73">
        <v>72</v>
      </c>
      <c r="F15" s="74">
        <v>0.19</v>
      </c>
      <c r="G15" s="73">
        <v>0</v>
      </c>
      <c r="H15" s="74">
        <v>1.1555959963603275</v>
      </c>
    </row>
    <row r="16" spans="1:8" x14ac:dyDescent="0.3">
      <c r="A16" s="72" t="s">
        <v>150</v>
      </c>
      <c r="B16" s="72" t="s">
        <v>149</v>
      </c>
      <c r="C16" s="72">
        <v>10</v>
      </c>
      <c r="D16" s="72">
        <v>2</v>
      </c>
      <c r="E16" s="73">
        <v>60</v>
      </c>
      <c r="F16" s="74">
        <v>0.19500000000000001</v>
      </c>
      <c r="G16" s="73">
        <v>15.779092702169622</v>
      </c>
      <c r="H16" s="74">
        <v>1.0354868061874434</v>
      </c>
    </row>
    <row r="17" spans="1:8" x14ac:dyDescent="0.3">
      <c r="A17" s="72" t="s">
        <v>151</v>
      </c>
      <c r="B17" s="72" t="s">
        <v>149</v>
      </c>
      <c r="C17" s="72">
        <v>10</v>
      </c>
      <c r="D17" s="72">
        <v>3</v>
      </c>
      <c r="E17" s="73">
        <v>48</v>
      </c>
      <c r="F17" s="74">
        <v>0.23499999999999999</v>
      </c>
      <c r="G17" s="73">
        <v>0</v>
      </c>
      <c r="H17" s="74">
        <v>1.1938125568698816</v>
      </c>
    </row>
    <row r="18" spans="1:8" x14ac:dyDescent="0.3">
      <c r="A18" s="72" t="s">
        <v>152</v>
      </c>
      <c r="B18" s="72" t="s">
        <v>149</v>
      </c>
      <c r="C18" s="72">
        <v>10</v>
      </c>
      <c r="D18" s="72">
        <v>4</v>
      </c>
      <c r="E18" s="73">
        <v>46.666666666666664</v>
      </c>
      <c r="F18" s="74">
        <v>0.27</v>
      </c>
      <c r="G18" s="73">
        <v>3.1558185404339247</v>
      </c>
      <c r="H18" s="74">
        <v>0.89535941765241134</v>
      </c>
    </row>
    <row r="19" spans="1:8" x14ac:dyDescent="0.3">
      <c r="A19" s="75" t="s">
        <v>153</v>
      </c>
      <c r="B19" s="113" t="s">
        <v>154</v>
      </c>
      <c r="C19" s="75">
        <v>11</v>
      </c>
      <c r="D19" s="75">
        <v>1</v>
      </c>
      <c r="E19" s="76">
        <v>68</v>
      </c>
      <c r="F19" s="77">
        <v>0.27500000000000002</v>
      </c>
      <c r="G19" s="76">
        <v>3.7037037037037037</v>
      </c>
      <c r="H19" s="77">
        <v>1.05368516833485</v>
      </c>
    </row>
    <row r="20" spans="1:8" x14ac:dyDescent="0.3">
      <c r="A20" s="75" t="s">
        <v>155</v>
      </c>
      <c r="B20" s="113" t="s">
        <v>154</v>
      </c>
      <c r="C20" s="75">
        <v>11</v>
      </c>
      <c r="D20" s="75">
        <v>2</v>
      </c>
      <c r="E20" s="76">
        <v>53.333333333333336</v>
      </c>
      <c r="F20" s="77">
        <v>0.255</v>
      </c>
      <c r="G20" s="76">
        <v>6.3116370808678495</v>
      </c>
      <c r="H20" s="77">
        <v>1.3284804367606917</v>
      </c>
    </row>
    <row r="21" spans="1:8" x14ac:dyDescent="0.3">
      <c r="A21" s="75" t="s">
        <v>156</v>
      </c>
      <c r="B21" s="113" t="s">
        <v>154</v>
      </c>
      <c r="C21" s="75">
        <v>11</v>
      </c>
      <c r="D21" s="75">
        <v>3</v>
      </c>
      <c r="E21" s="76">
        <v>52</v>
      </c>
      <c r="F21" s="77">
        <v>0.25</v>
      </c>
      <c r="G21" s="76">
        <v>0</v>
      </c>
      <c r="H21" s="77">
        <v>1.0118289353958143</v>
      </c>
    </row>
    <row r="22" spans="1:8" x14ac:dyDescent="0.3">
      <c r="A22" s="75" t="s">
        <v>157</v>
      </c>
      <c r="B22" s="113" t="s">
        <v>154</v>
      </c>
      <c r="C22" s="75">
        <v>11</v>
      </c>
      <c r="D22" s="75">
        <v>4</v>
      </c>
      <c r="E22" s="76">
        <v>52</v>
      </c>
      <c r="F22" s="77">
        <v>0.22</v>
      </c>
      <c r="G22" s="76">
        <v>6.3116370808678495</v>
      </c>
      <c r="H22" s="77">
        <v>0.81164695177434032</v>
      </c>
    </row>
    <row r="23" spans="1:8" x14ac:dyDescent="0.3">
      <c r="A23" s="78" t="s">
        <v>158</v>
      </c>
      <c r="B23" s="78" t="s">
        <v>159</v>
      </c>
      <c r="C23" s="78">
        <v>12</v>
      </c>
      <c r="D23" s="78">
        <v>1</v>
      </c>
      <c r="E23" s="79">
        <v>62.666666666666664</v>
      </c>
      <c r="F23" s="80">
        <v>0.22999999999999998</v>
      </c>
      <c r="G23" s="79">
        <v>3.7037037037037037</v>
      </c>
      <c r="H23" s="80">
        <v>1.1464968152866242</v>
      </c>
    </row>
    <row r="24" spans="1:8" x14ac:dyDescent="0.3">
      <c r="A24" s="78" t="s">
        <v>160</v>
      </c>
      <c r="B24" s="78" t="s">
        <v>159</v>
      </c>
      <c r="C24" s="78">
        <v>12</v>
      </c>
      <c r="D24" s="78">
        <v>2</v>
      </c>
      <c r="E24" s="79">
        <v>44</v>
      </c>
      <c r="F24" s="80">
        <v>0.22499999999999998</v>
      </c>
      <c r="G24" s="79">
        <v>0</v>
      </c>
      <c r="H24" s="80">
        <v>1.2338489535941768</v>
      </c>
    </row>
    <row r="25" spans="1:8" x14ac:dyDescent="0.3">
      <c r="A25" s="78" t="s">
        <v>161</v>
      </c>
      <c r="B25" s="78" t="s">
        <v>159</v>
      </c>
      <c r="C25" s="78">
        <v>12</v>
      </c>
      <c r="D25" s="78">
        <v>3</v>
      </c>
      <c r="E25" s="79">
        <v>57.333333333333336</v>
      </c>
      <c r="F25" s="80">
        <v>0.22</v>
      </c>
      <c r="G25" s="79">
        <v>0</v>
      </c>
      <c r="H25" s="80">
        <v>1.1592356687898091</v>
      </c>
    </row>
    <row r="26" spans="1:8" x14ac:dyDescent="0.3">
      <c r="A26" s="78" t="s">
        <v>162</v>
      </c>
      <c r="B26" s="78" t="s">
        <v>159</v>
      </c>
      <c r="C26" s="78">
        <v>12</v>
      </c>
      <c r="D26" s="78">
        <v>4</v>
      </c>
      <c r="E26" s="79">
        <v>60</v>
      </c>
      <c r="F26" s="80">
        <v>0.23</v>
      </c>
      <c r="G26" s="79">
        <v>0</v>
      </c>
      <c r="H26" s="80">
        <v>0.83894449499545054</v>
      </c>
    </row>
    <row r="27" spans="1:8" x14ac:dyDescent="0.3">
      <c r="A27" s="81" t="s">
        <v>163</v>
      </c>
      <c r="B27" s="81" t="s">
        <v>164</v>
      </c>
      <c r="C27" s="81">
        <v>13</v>
      </c>
      <c r="D27" s="81">
        <v>1</v>
      </c>
      <c r="E27" s="82">
        <v>64</v>
      </c>
      <c r="F27" s="83">
        <v>0.57999999999999996</v>
      </c>
      <c r="G27" s="82">
        <v>14.814814814814815</v>
      </c>
      <c r="H27" s="83">
        <v>0.92083712465878065</v>
      </c>
    </row>
    <row r="28" spans="1:8" x14ac:dyDescent="0.3">
      <c r="A28" s="81" t="s">
        <v>165</v>
      </c>
      <c r="B28" s="81" t="s">
        <v>164</v>
      </c>
      <c r="C28" s="81">
        <v>13</v>
      </c>
      <c r="D28" s="81">
        <v>2</v>
      </c>
      <c r="E28" s="82">
        <v>50.666666666666664</v>
      </c>
      <c r="F28" s="83">
        <v>0.44000000000000006</v>
      </c>
      <c r="G28" s="82">
        <v>0</v>
      </c>
      <c r="H28" s="83">
        <v>1.1847133757961783</v>
      </c>
    </row>
    <row r="29" spans="1:8" x14ac:dyDescent="0.3">
      <c r="A29" s="81" t="s">
        <v>166</v>
      </c>
      <c r="B29" s="81" t="s">
        <v>164</v>
      </c>
      <c r="C29" s="81">
        <v>13</v>
      </c>
      <c r="D29" s="81">
        <v>3</v>
      </c>
      <c r="E29" s="82">
        <v>50.666666666666664</v>
      </c>
      <c r="F29" s="83">
        <v>0.45</v>
      </c>
      <c r="G29" s="82">
        <v>0</v>
      </c>
      <c r="H29" s="83">
        <v>0.99181073703366718</v>
      </c>
    </row>
    <row r="30" spans="1:8" x14ac:dyDescent="0.3">
      <c r="A30" s="81" t="s">
        <v>167</v>
      </c>
      <c r="B30" s="81" t="s">
        <v>164</v>
      </c>
      <c r="C30" s="81">
        <v>13</v>
      </c>
      <c r="D30" s="81">
        <v>4</v>
      </c>
      <c r="E30" s="82">
        <v>72</v>
      </c>
      <c r="F30" s="83">
        <v>0.45</v>
      </c>
      <c r="G30" s="82">
        <v>0</v>
      </c>
      <c r="H30" s="83">
        <v>0.94631483166515018</v>
      </c>
    </row>
    <row r="31" spans="1:8" x14ac:dyDescent="0.3">
      <c r="A31" s="84" t="s">
        <v>168</v>
      </c>
      <c r="B31" s="84" t="s">
        <v>169</v>
      </c>
      <c r="C31" s="84">
        <v>14</v>
      </c>
      <c r="D31" s="84">
        <v>1</v>
      </c>
      <c r="E31" s="85">
        <v>62.666666666666664</v>
      </c>
      <c r="F31" s="86">
        <v>0.47</v>
      </c>
      <c r="G31" s="85">
        <v>0</v>
      </c>
      <c r="H31" s="86">
        <v>1.0955414012738853</v>
      </c>
    </row>
    <row r="32" spans="1:8" x14ac:dyDescent="0.3">
      <c r="A32" s="84" t="s">
        <v>170</v>
      </c>
      <c r="B32" s="84" t="s">
        <v>169</v>
      </c>
      <c r="C32" s="84">
        <v>14</v>
      </c>
      <c r="D32" s="84">
        <v>2</v>
      </c>
      <c r="E32" s="85">
        <v>56</v>
      </c>
      <c r="F32" s="86">
        <v>0.41500000000000004</v>
      </c>
      <c r="G32" s="85">
        <v>3.1558185404339247</v>
      </c>
      <c r="H32" s="86">
        <v>1.1191992720655142</v>
      </c>
    </row>
    <row r="33" spans="1:8" x14ac:dyDescent="0.3">
      <c r="A33" s="84" t="s">
        <v>171</v>
      </c>
      <c r="B33" s="84" t="s">
        <v>169</v>
      </c>
      <c r="C33" s="84">
        <v>14</v>
      </c>
      <c r="D33" s="84">
        <v>3</v>
      </c>
      <c r="E33" s="85">
        <v>52</v>
      </c>
      <c r="F33" s="86">
        <v>0.45500000000000002</v>
      </c>
      <c r="G33" s="85">
        <v>0</v>
      </c>
      <c r="H33" s="86">
        <v>0.78616924476797101</v>
      </c>
    </row>
    <row r="34" spans="1:8" x14ac:dyDescent="0.3">
      <c r="A34" s="84" t="s">
        <v>172</v>
      </c>
      <c r="B34" s="84" t="s">
        <v>169</v>
      </c>
      <c r="C34" s="84">
        <v>14</v>
      </c>
      <c r="D34" s="84">
        <v>4</v>
      </c>
      <c r="E34" s="85">
        <v>37.333333333333336</v>
      </c>
      <c r="F34" s="86">
        <v>0.375</v>
      </c>
      <c r="G34" s="85">
        <v>3.1558185404339247</v>
      </c>
      <c r="H34" s="86">
        <v>0.97907188353048225</v>
      </c>
    </row>
    <row r="35" spans="1:8" x14ac:dyDescent="0.3">
      <c r="A35" s="87" t="s">
        <v>173</v>
      </c>
      <c r="B35" s="87" t="s">
        <v>174</v>
      </c>
      <c r="C35" s="87">
        <v>15</v>
      </c>
      <c r="D35" s="87">
        <v>1</v>
      </c>
      <c r="E35" s="88">
        <v>66.666666666666671</v>
      </c>
      <c r="F35" s="89">
        <v>0.44</v>
      </c>
      <c r="G35" s="88">
        <v>0</v>
      </c>
      <c r="H35" s="89">
        <v>1.0445859872611465</v>
      </c>
    </row>
    <row r="36" spans="1:8" x14ac:dyDescent="0.3">
      <c r="A36" s="87" t="s">
        <v>175</v>
      </c>
      <c r="B36" s="87" t="s">
        <v>174</v>
      </c>
      <c r="C36" s="87">
        <v>15</v>
      </c>
      <c r="D36" s="87">
        <v>2</v>
      </c>
      <c r="E36" s="88">
        <v>38.666666666666664</v>
      </c>
      <c r="F36" s="89">
        <v>0.55000000000000004</v>
      </c>
      <c r="G36" s="88">
        <v>0</v>
      </c>
      <c r="H36" s="89">
        <v>1.1719745222929936</v>
      </c>
    </row>
    <row r="37" spans="1:8" x14ac:dyDescent="0.3">
      <c r="A37" s="87" t="s">
        <v>176</v>
      </c>
      <c r="B37" s="87" t="s">
        <v>174</v>
      </c>
      <c r="C37" s="87">
        <v>15</v>
      </c>
      <c r="D37" s="87">
        <v>3</v>
      </c>
      <c r="E37" s="88">
        <v>57.333333333333336</v>
      </c>
      <c r="F37" s="89">
        <v>0.54</v>
      </c>
      <c r="G37" s="88">
        <v>3.1558185404339247</v>
      </c>
      <c r="H37" s="89">
        <v>0.9008189262966334</v>
      </c>
    </row>
    <row r="38" spans="1:8" x14ac:dyDescent="0.3">
      <c r="A38" s="87" t="s">
        <v>177</v>
      </c>
      <c r="B38" s="87" t="s">
        <v>174</v>
      </c>
      <c r="C38" s="87">
        <v>15</v>
      </c>
      <c r="D38" s="87">
        <v>4</v>
      </c>
      <c r="E38" s="88">
        <v>73.333333333333329</v>
      </c>
      <c r="F38" s="89">
        <v>0.44</v>
      </c>
      <c r="G38" s="88">
        <v>0</v>
      </c>
      <c r="H38" s="89">
        <v>0.86442220200181985</v>
      </c>
    </row>
    <row r="39" spans="1:8" x14ac:dyDescent="0.3">
      <c r="A39" s="90" t="s">
        <v>178</v>
      </c>
      <c r="B39" s="90" t="s">
        <v>179</v>
      </c>
      <c r="C39" s="90">
        <v>16</v>
      </c>
      <c r="D39" s="90">
        <v>1</v>
      </c>
      <c r="E39" s="91">
        <v>62.666666666666664</v>
      </c>
      <c r="F39" s="92">
        <v>0.43000000000000005</v>
      </c>
      <c r="G39" s="91">
        <v>7.4074074074074074</v>
      </c>
      <c r="H39" s="92">
        <v>0.95905368516833478</v>
      </c>
    </row>
    <row r="40" spans="1:8" x14ac:dyDescent="0.3">
      <c r="A40" s="90" t="s">
        <v>180</v>
      </c>
      <c r="B40" s="90" t="s">
        <v>179</v>
      </c>
      <c r="C40" s="90">
        <v>16</v>
      </c>
      <c r="D40" s="90">
        <v>2</v>
      </c>
      <c r="E40" s="91">
        <v>44</v>
      </c>
      <c r="F40" s="92">
        <v>0.39500000000000002</v>
      </c>
      <c r="G40" s="91">
        <v>0</v>
      </c>
      <c r="H40" s="92">
        <v>1.0609645131938128</v>
      </c>
    </row>
    <row r="41" spans="1:8" x14ac:dyDescent="0.3">
      <c r="A41" s="90" t="s">
        <v>181</v>
      </c>
      <c r="B41" s="90" t="s">
        <v>179</v>
      </c>
      <c r="C41" s="90">
        <v>16</v>
      </c>
      <c r="D41" s="90">
        <v>3</v>
      </c>
      <c r="E41" s="91">
        <v>65.333333333333329</v>
      </c>
      <c r="F41" s="92">
        <v>0.37</v>
      </c>
      <c r="G41" s="91">
        <v>6.3116370808678495</v>
      </c>
      <c r="H41" s="92">
        <v>1.0009099181073704</v>
      </c>
    </row>
    <row r="42" spans="1:8" x14ac:dyDescent="0.3">
      <c r="A42" s="90" t="s">
        <v>182</v>
      </c>
      <c r="B42" s="90" t="s">
        <v>179</v>
      </c>
      <c r="C42" s="90">
        <v>16</v>
      </c>
      <c r="D42" s="90">
        <v>4</v>
      </c>
      <c r="E42" s="91">
        <v>50.666666666666664</v>
      </c>
      <c r="F42" s="92">
        <v>0.32500000000000001</v>
      </c>
      <c r="G42" s="91">
        <v>6.3116370808678495</v>
      </c>
      <c r="H42" s="92">
        <v>0.7297543221110101</v>
      </c>
    </row>
    <row r="43" spans="1:8" x14ac:dyDescent="0.3">
      <c r="A43" s="93" t="s">
        <v>183</v>
      </c>
      <c r="B43" s="93" t="s">
        <v>184</v>
      </c>
      <c r="C43" s="93">
        <v>17</v>
      </c>
      <c r="D43" s="93">
        <v>1</v>
      </c>
      <c r="E43" s="94">
        <v>40</v>
      </c>
      <c r="F43" s="95">
        <v>0.32999999999999996</v>
      </c>
      <c r="G43" s="94">
        <v>0</v>
      </c>
      <c r="H43" s="95">
        <v>1.113739763421292</v>
      </c>
    </row>
    <row r="44" spans="1:8" x14ac:dyDescent="0.3">
      <c r="A44" s="93" t="s">
        <v>185</v>
      </c>
      <c r="B44" s="93" t="s">
        <v>184</v>
      </c>
      <c r="C44" s="93">
        <v>17</v>
      </c>
      <c r="D44" s="93">
        <v>2</v>
      </c>
      <c r="E44" s="94">
        <v>44</v>
      </c>
      <c r="F44" s="95">
        <v>0.32</v>
      </c>
      <c r="G44" s="94">
        <v>0</v>
      </c>
      <c r="H44" s="95">
        <v>0.97725204731574167</v>
      </c>
    </row>
    <row r="45" spans="1:8" x14ac:dyDescent="0.3">
      <c r="A45" s="93" t="s">
        <v>186</v>
      </c>
      <c r="B45" s="93" t="s">
        <v>184</v>
      </c>
      <c r="C45" s="93">
        <v>17</v>
      </c>
      <c r="D45" s="93">
        <v>3</v>
      </c>
      <c r="E45" s="94">
        <v>50.666666666666664</v>
      </c>
      <c r="F45" s="95">
        <v>0.315</v>
      </c>
      <c r="G45" s="94">
        <v>0</v>
      </c>
      <c r="H45" s="95">
        <v>1.0336669699727024</v>
      </c>
    </row>
    <row r="46" spans="1:8" x14ac:dyDescent="0.3">
      <c r="A46" s="93" t="s">
        <v>187</v>
      </c>
      <c r="B46" s="93" t="s">
        <v>184</v>
      </c>
      <c r="C46" s="93">
        <v>17</v>
      </c>
      <c r="D46" s="93">
        <v>4</v>
      </c>
      <c r="E46" s="94">
        <v>70.666666666666671</v>
      </c>
      <c r="F46" s="95">
        <v>0.315</v>
      </c>
      <c r="G46" s="94">
        <v>3.1558185404339247</v>
      </c>
      <c r="H46" s="95">
        <v>0.75523202911737952</v>
      </c>
    </row>
    <row r="47" spans="1:8" x14ac:dyDescent="0.3">
      <c r="A47" s="96" t="s">
        <v>188</v>
      </c>
      <c r="B47" s="96" t="s">
        <v>189</v>
      </c>
      <c r="C47" s="96">
        <v>18</v>
      </c>
      <c r="D47" s="96">
        <v>1</v>
      </c>
      <c r="E47" s="97">
        <v>49.333333333333336</v>
      </c>
      <c r="F47" s="98">
        <v>0.27500000000000002</v>
      </c>
      <c r="G47" s="97">
        <v>3.7037037037037037</v>
      </c>
      <c r="H47" s="98">
        <v>1.0791628753412195</v>
      </c>
    </row>
    <row r="48" spans="1:8" x14ac:dyDescent="0.3">
      <c r="A48" s="96" t="s">
        <v>190</v>
      </c>
      <c r="B48" s="96" t="s">
        <v>189</v>
      </c>
      <c r="C48" s="96">
        <v>18</v>
      </c>
      <c r="D48" s="96">
        <v>2</v>
      </c>
      <c r="E48" s="97">
        <v>32</v>
      </c>
      <c r="F48" s="98">
        <v>0.28000000000000003</v>
      </c>
      <c r="G48" s="97">
        <v>3.1558185404339247</v>
      </c>
      <c r="H48" s="98">
        <v>0.92447679708826214</v>
      </c>
    </row>
    <row r="49" spans="1:8" x14ac:dyDescent="0.3">
      <c r="A49" s="96" t="s">
        <v>191</v>
      </c>
      <c r="B49" s="96" t="s">
        <v>189</v>
      </c>
      <c r="C49" s="96">
        <v>18</v>
      </c>
      <c r="D49" s="96">
        <v>3</v>
      </c>
      <c r="E49" s="97">
        <v>72</v>
      </c>
      <c r="F49" s="98">
        <v>0.27500000000000002</v>
      </c>
      <c r="G49" s="97">
        <v>3.1558185404339247</v>
      </c>
      <c r="H49" s="98">
        <v>0.99363057324840764</v>
      </c>
    </row>
    <row r="50" spans="1:8" x14ac:dyDescent="0.3">
      <c r="A50" s="96" t="s">
        <v>192</v>
      </c>
      <c r="B50" s="96" t="s">
        <v>189</v>
      </c>
      <c r="C50" s="96">
        <v>18</v>
      </c>
      <c r="D50" s="96">
        <v>4</v>
      </c>
      <c r="E50" s="97">
        <v>52</v>
      </c>
      <c r="F50" s="98">
        <v>0.255</v>
      </c>
      <c r="G50" s="97">
        <v>0</v>
      </c>
      <c r="H50" s="98">
        <v>0.7151956323930847</v>
      </c>
    </row>
  </sheetData>
  <mergeCells count="1">
    <mergeCell ref="A1:H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1F7A439679244C97591C8EC7727F5F" ma:contentTypeVersion="24" ma:contentTypeDescription="Create a new document." ma:contentTypeScope="" ma:versionID="c3efc046170e36dcb917821aa405e9e2">
  <xsd:schema xmlns:xsd="http://www.w3.org/2001/XMLSchema" xmlns:xs="http://www.w3.org/2001/XMLSchema" xmlns:p="http://schemas.microsoft.com/office/2006/metadata/properties" xmlns:ns1="http://schemas.microsoft.com/sharepoint/v3" xmlns:ns2="79343244-811b-4d58-a816-8aca80737dec" xmlns:ns3="b841fd39-3a26-406c-956a-d82d4e520af8" targetNamespace="http://schemas.microsoft.com/office/2006/metadata/properties" ma:root="true" ma:fieldsID="aea41ba6d9aeeb35d3cd7cee909a457c" ns1:_="" ns2:_="" ns3:_="">
    <xsd:import namespace="http://schemas.microsoft.com/sharepoint/v3"/>
    <xsd:import namespace="79343244-811b-4d58-a816-8aca80737dec"/>
    <xsd:import namespace="b841fd39-3a26-406c-956a-d82d4e520af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Flow_SignoffStatu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SearchProperties" minOccurs="0"/>
                <xsd:element ref="ns3:Categories" minOccurs="0"/>
                <xsd:element ref="ns3:MediaServiceBillingMetadata" minOccurs="0"/>
                <xsd:element ref="ns3:Check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43244-811b-4d58-a816-8aca80737de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a585dffc-f0c9-4aef-a638-7384431e57be}" ma:internalName="TaxCatchAll" ma:showField="CatchAllData" ma:web="79343244-811b-4d58-a816-8aca80737d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41fd39-3a26-406c-956a-d82d4e520a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7c487a2-04f8-43f7-a37a-bd17d2a86c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ategories" ma:index="29" nillable="true" ma:displayName="Categories" ma:description="Used for categorising files. Multiple categories can be assigned to individual files." ma:format="Dropdown" ma:internalName="Categorie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Choice 1"/>
                        <xsd:enumeration value="Choice 2"/>
                        <xsd:enumeration value="Choice 3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  <xsd:element name="Checked" ma:index="31" nillable="true" ma:displayName="Checked" ma:description="Reviewed by Rhona or Olivia" ma:format="Dropdown" ma:internalName="Checked">
      <xsd:simpleType>
        <xsd:union memberTypes="dms:Text">
          <xsd:simpleType>
            <xsd:restriction base="dms:Choice">
              <xsd:enumeration value="Rhona"/>
              <xsd:enumeration value="Olivia"/>
              <xsd:enumeration value="Problem R"/>
              <xsd:enumeration value="Problem O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ies xmlns="b841fd39-3a26-406c-956a-d82d4e520af8" xsi:nil="true"/>
    <_Flow_SignoffStatus xmlns="b841fd39-3a26-406c-956a-d82d4e520af8" xsi:nil="true"/>
    <_ip_UnifiedCompliancePolicyUIAction xmlns="http://schemas.microsoft.com/sharepoint/v3" xsi:nil="true"/>
    <Checked xmlns="b841fd39-3a26-406c-956a-d82d4e520af8" xsi:nil="true"/>
    <_ip_UnifiedCompliancePolicyProperties xmlns="http://schemas.microsoft.com/sharepoint/v3" xsi:nil="true"/>
    <TaxCatchAll xmlns="79343244-811b-4d58-a816-8aca80737dec" xsi:nil="true"/>
    <lcf76f155ced4ddcb4097134ff3c332f xmlns="b841fd39-3a26-406c-956a-d82d4e520af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95669D1-9BEE-43FE-9DA4-66A8328828CA}"/>
</file>

<file path=customXml/itemProps2.xml><?xml version="1.0" encoding="utf-8"?>
<ds:datastoreItem xmlns:ds="http://schemas.openxmlformats.org/officeDocument/2006/customXml" ds:itemID="{6CA995A9-B949-451F-B432-764E6CFB5A3D}"/>
</file>

<file path=customXml/itemProps3.xml><?xml version="1.0" encoding="utf-8"?>
<ds:datastoreItem xmlns:ds="http://schemas.openxmlformats.org/officeDocument/2006/customXml" ds:itemID="{2933958D-1696-4EFC-955E-DBCC455B8F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</vt:i4>
      </vt:variant>
    </vt:vector>
  </HeadingPairs>
  <TitlesOfParts>
    <vt:vector size="23" baseType="lpstr">
      <vt:lpstr>FINAL DESIGN</vt:lpstr>
      <vt:lpstr>Baseline_SoilChemistry_2022</vt:lpstr>
      <vt:lpstr>Kweda_Baseline_Carbon_2022</vt:lpstr>
      <vt:lpstr>GPS_Coordinates_Kweda-2022</vt:lpstr>
      <vt:lpstr>Crop_2022_LargePlots</vt:lpstr>
      <vt:lpstr>Crop_2022_SmallPlots</vt:lpstr>
      <vt:lpstr>LargePlots_SoilChemistry_2023</vt:lpstr>
      <vt:lpstr>Crop_2023_LargePlots</vt:lpstr>
      <vt:lpstr>Crop_2023_SmallPlots</vt:lpstr>
      <vt:lpstr>LargePlots_SoilData(0_10)_2024</vt:lpstr>
      <vt:lpstr>LargePlots_SoilData(10_30)_2024</vt:lpstr>
      <vt:lpstr>SmallPlots_SoilData(0_10)_2024</vt:lpstr>
      <vt:lpstr>SmallPlots_SoilData(10_30)_2024</vt:lpstr>
      <vt:lpstr>Crop_2024_LargePlots</vt:lpstr>
      <vt:lpstr>Crop_2024_SmallPlots</vt:lpstr>
      <vt:lpstr>LargePlots_SoilData(0_10)_2025</vt:lpstr>
      <vt:lpstr>LargePlots_SoilData(10_30)_2025</vt:lpstr>
      <vt:lpstr>LargePlots_SoilData(30_45)_2025</vt:lpstr>
      <vt:lpstr>SmallPlots_SoilData(0_10)_2025</vt:lpstr>
      <vt:lpstr>SmallPlots_SoilData(10_30)_2025</vt:lpstr>
      <vt:lpstr>SmallPlots_SoilData(30_45)_2025</vt:lpstr>
      <vt:lpstr>Sheet1</vt:lpstr>
      <vt:lpstr>'FINAL DESIGN'!Print_Area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Hassan Sardar</dc:creator>
  <cp:lastModifiedBy>David Minkey</cp:lastModifiedBy>
  <dcterms:created xsi:type="dcterms:W3CDTF">2015-06-05T18:17:20Z</dcterms:created>
  <dcterms:modified xsi:type="dcterms:W3CDTF">2025-07-08T03:04:15Z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0x010100651F7A439679244C97591C8EC7727F5F</vt:lpwstr>
  </property>
</Properties>
</file>